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 unico 2016\3er trimestre\"/>
    </mc:Choice>
  </mc:AlternateContent>
  <bookViews>
    <workbookView xWindow="120" yWindow="345" windowWidth="15135" windowHeight="7830" tabRatio="827"/>
  </bookViews>
  <sheets>
    <sheet name="GESTION PRODEP 2015" sheetId="24" r:id="rId1"/>
    <sheet name="GESTION PROFOCIE 2015" sheetId="25" r:id="rId2"/>
    <sheet name="AVANCE FINANCIERO-PPTO 2016 1" sheetId="17" r:id="rId3"/>
    <sheet name="AVANCE FINANCIERO-PRODEP 2015" sheetId="23" r:id="rId4"/>
    <sheet name="AVANCE FINANCIERO-Profocie 2015" sheetId="22" r:id="rId5"/>
    <sheet name="AVANCE FINANCIERO-PRODEP 2016" sheetId="26" r:id="rId6"/>
  </sheets>
  <definedNames>
    <definedName name="_xlnm.Print_Area" localSheetId="2">'AVANCE FINANCIERO-PPTO 2016 1'!$A$1:$H$164</definedName>
    <definedName name="_xlnm.Print_Area" localSheetId="3">'AVANCE FINANCIERO-PRODEP 2015'!$A$1:$H$36</definedName>
    <definedName name="_xlnm.Print_Area" localSheetId="5">'AVANCE FINANCIERO-PRODEP 2016'!$A$1:$H$33</definedName>
    <definedName name="_xlnm.Print_Area" localSheetId="4">'AVANCE FINANCIERO-Profocie 2015'!$A$1:$H$35</definedName>
    <definedName name="_xlnm.Print_Area" localSheetId="0">'GESTION PRODEP 2015'!$A$1:$J$31</definedName>
    <definedName name="_xlnm.Print_Area" localSheetId="1">'GESTION PROFOCIE 2015'!$A$1:$J$31</definedName>
  </definedNames>
  <calcPr calcId="152511"/>
</workbook>
</file>

<file path=xl/calcChain.xml><?xml version="1.0" encoding="utf-8"?>
<calcChain xmlns="http://schemas.openxmlformats.org/spreadsheetml/2006/main">
  <c r="D29" i="22" l="1"/>
  <c r="G13" i="25"/>
  <c r="F13" i="25"/>
  <c r="E137" i="17"/>
  <c r="E19" i="17"/>
  <c r="E13" i="17"/>
  <c r="E14" i="17"/>
  <c r="E15" i="17"/>
  <c r="E17" i="17"/>
  <c r="E16" i="17"/>
  <c r="K19" i="17"/>
  <c r="K18" i="17"/>
  <c r="K17" i="17"/>
  <c r="K16" i="17"/>
  <c r="K15" i="17"/>
  <c r="K13" i="17"/>
  <c r="K14" i="17"/>
  <c r="G113" i="17"/>
  <c r="G139" i="17"/>
  <c r="E140" i="17"/>
  <c r="E139" i="17"/>
  <c r="E138" i="17"/>
  <c r="E136" i="17"/>
  <c r="E116" i="17"/>
  <c r="E115" i="17"/>
  <c r="E114" i="17"/>
  <c r="E113" i="17"/>
  <c r="E111" i="17"/>
  <c r="E110" i="17"/>
  <c r="E109" i="17"/>
  <c r="E107" i="17"/>
  <c r="E106" i="17"/>
  <c r="E102" i="17"/>
  <c r="E101" i="17"/>
  <c r="E100" i="17"/>
  <c r="E99" i="17"/>
  <c r="E98" i="17"/>
  <c r="E97" i="17"/>
  <c r="E96" i="17"/>
  <c r="E95" i="17"/>
  <c r="E74" i="17"/>
  <c r="E72" i="17"/>
  <c r="E71" i="17"/>
  <c r="E69" i="17"/>
  <c r="E68" i="17"/>
  <c r="E67" i="17"/>
  <c r="E66" i="17"/>
  <c r="E64" i="17"/>
  <c r="E63" i="17"/>
  <c r="E62" i="17"/>
  <c r="E61" i="17"/>
  <c r="E59" i="17"/>
  <c r="E58" i="17"/>
  <c r="E57" i="17"/>
  <c r="E56" i="17"/>
  <c r="E55" i="17"/>
  <c r="E54" i="17"/>
  <c r="G33" i="17"/>
  <c r="G20" i="17"/>
  <c r="G15" i="17"/>
  <c r="G14" i="17"/>
  <c r="E18" i="17"/>
  <c r="E20" i="17"/>
  <c r="E21" i="17"/>
  <c r="E22" i="17"/>
  <c r="E23" i="17"/>
  <c r="E25" i="17"/>
  <c r="E26" i="17"/>
  <c r="E27" i="17"/>
  <c r="E28" i="17"/>
  <c r="E29" i="17"/>
  <c r="E30" i="17"/>
  <c r="E31" i="17"/>
  <c r="E33" i="17"/>
  <c r="E34" i="17"/>
  <c r="D55" i="17"/>
  <c r="D68" i="17"/>
  <c r="F33" i="17"/>
  <c r="I20" i="17"/>
  <c r="I19" i="17"/>
  <c r="I21" i="17" s="1"/>
  <c r="F139" i="17"/>
  <c r="F113" i="17"/>
  <c r="D28" i="17"/>
  <c r="D30" i="17"/>
  <c r="D29" i="17"/>
  <c r="F20" i="17"/>
  <c r="F15" i="17"/>
  <c r="F14" i="17"/>
  <c r="F16" i="22" l="1"/>
  <c r="F15" i="22"/>
  <c r="G15" i="22" s="1"/>
  <c r="E20" i="22"/>
  <c r="E18" i="22"/>
  <c r="D18" i="22"/>
  <c r="D20" i="22"/>
  <c r="E19" i="22"/>
  <c r="D19" i="22"/>
  <c r="F26" i="22"/>
  <c r="F25" i="22"/>
  <c r="G25" i="22" s="1"/>
  <c r="F23" i="22"/>
  <c r="F22" i="22"/>
  <c r="F21" i="22"/>
  <c r="G19" i="22"/>
  <c r="G18" i="22"/>
  <c r="G28" i="22"/>
  <c r="G27" i="22"/>
  <c r="G26" i="22"/>
  <c r="G24" i="22"/>
  <c r="G23" i="22"/>
  <c r="G22" i="22"/>
  <c r="G21" i="22"/>
  <c r="G20" i="22"/>
  <c r="G17" i="22"/>
  <c r="G16" i="22"/>
  <c r="F14" i="22"/>
  <c r="G14" i="22" s="1"/>
  <c r="F13" i="22"/>
  <c r="G13" i="22" s="1"/>
  <c r="E24" i="23"/>
  <c r="E22" i="23"/>
  <c r="D22" i="23"/>
  <c r="D24" i="23"/>
  <c r="E18" i="23"/>
  <c r="E17" i="23"/>
  <c r="E16" i="23"/>
  <c r="D18" i="23"/>
  <c r="D17" i="23"/>
  <c r="D16" i="23"/>
  <c r="F22" i="23"/>
  <c r="F28" i="23"/>
  <c r="F27" i="23"/>
  <c r="F26" i="23"/>
  <c r="G28" i="23"/>
  <c r="G27" i="23"/>
  <c r="G26" i="23"/>
  <c r="G25" i="23"/>
  <c r="G24" i="23"/>
  <c r="G23" i="23"/>
  <c r="G13" i="23"/>
  <c r="G22" i="23"/>
  <c r="G21" i="23"/>
  <c r="G20" i="23"/>
  <c r="G19" i="23"/>
  <c r="G18" i="23"/>
  <c r="G17" i="23"/>
  <c r="G16" i="23"/>
  <c r="G15" i="23"/>
  <c r="G14" i="23"/>
  <c r="F24" i="23"/>
  <c r="F21" i="23"/>
  <c r="F18" i="23"/>
  <c r="F17" i="23"/>
  <c r="F13" i="23"/>
  <c r="G27" i="26"/>
  <c r="F27" i="26"/>
  <c r="E27" i="26"/>
  <c r="D27" i="26"/>
  <c r="I13" i="25"/>
  <c r="H13" i="25"/>
  <c r="H13" i="24"/>
  <c r="G157" i="17" l="1"/>
  <c r="F157" i="17"/>
  <c r="E157" i="17"/>
  <c r="D157" i="17"/>
  <c r="G117" i="17"/>
  <c r="F117" i="17"/>
  <c r="E117" i="17"/>
  <c r="D117" i="17"/>
  <c r="E35" i="17"/>
  <c r="F35" i="17"/>
  <c r="G35" i="17"/>
  <c r="D35" i="17"/>
  <c r="D158" i="17" s="1"/>
  <c r="G76" i="17"/>
  <c r="F76" i="17"/>
  <c r="E76" i="17"/>
  <c r="D76" i="17"/>
  <c r="E30" i="23"/>
  <c r="F30" i="23"/>
  <c r="G30" i="23"/>
  <c r="D30" i="23"/>
  <c r="E158" i="17" l="1"/>
  <c r="G158" i="17"/>
  <c r="F158" i="17"/>
  <c r="I13" i="24"/>
  <c r="I25" i="25" l="1"/>
  <c r="H25" i="25"/>
  <c r="G25" i="25"/>
  <c r="F25" i="25"/>
  <c r="I25" i="24"/>
  <c r="H25" i="24"/>
  <c r="G25" i="24"/>
  <c r="F25" i="24"/>
  <c r="G29" i="22" l="1"/>
  <c r="F29" i="22"/>
  <c r="E29" i="22"/>
</calcChain>
</file>

<file path=xl/sharedStrings.xml><?xml version="1.0" encoding="utf-8"?>
<sst xmlns="http://schemas.openxmlformats.org/spreadsheetml/2006/main" count="495" uniqueCount="61">
  <si>
    <t>TOTAL</t>
  </si>
  <si>
    <t>ENCARGADO DEL FONDO:</t>
  </si>
  <si>
    <t>NOMBRE DEL FONDO O PROGRAMA:</t>
  </si>
  <si>
    <t>EJERCICIO 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</si>
  <si>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</si>
  <si>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</si>
  <si>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</si>
  <si>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</si>
  <si>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</si>
  <si>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</si>
  <si>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</si>
  <si>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</si>
  <si>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NOMBRE DE LA OBRA O PROYECTO</t>
  </si>
  <si>
    <t>MINISTRADO</t>
  </si>
  <si>
    <t>EJERCIDO</t>
  </si>
  <si>
    <t xml:space="preserve">AUTORIZADO </t>
  </si>
  <si>
    <t>CORREO ELECTRÓNICO:</t>
  </si>
  <si>
    <t>PAGADO</t>
  </si>
  <si>
    <t xml:space="preserve">NOTA:  EL FORMATO  DEBE LLENARSE POR FONDO FEDERAL </t>
  </si>
  <si>
    <t>TELÉFONO(S):</t>
  </si>
  <si>
    <t>ELABORÓ</t>
  </si>
  <si>
    <t>REVISÓ</t>
  </si>
  <si>
    <t>Universidad Tecnológica de Tula-Tepeji</t>
  </si>
  <si>
    <t>SEP</t>
  </si>
  <si>
    <t>Nelly Aguayo Hernández</t>
  </si>
  <si>
    <t>Jefe del Departamento de Programación y Presupuesto</t>
  </si>
  <si>
    <t>naguayo@uttt.edu.mx</t>
  </si>
  <si>
    <t>773 7329100 Ext. 158</t>
  </si>
  <si>
    <t>773 1379283</t>
  </si>
  <si>
    <t>Tula de Allende, Hgo.</t>
  </si>
  <si>
    <t>T.S.U. Nelly Aguayo Hernández</t>
  </si>
  <si>
    <t>Jefe Depto. Programacion y Presupuesto</t>
  </si>
  <si>
    <t>Mtra. Norma Ivonne Luna Campos</t>
  </si>
  <si>
    <t>Directora de Planeación y Evaluación</t>
  </si>
  <si>
    <t>S245 Programa de Fortalecimiento de la Calidad en instituciones educativas</t>
  </si>
  <si>
    <t>U006 Subsidios federales para organismos descentralizados estatales</t>
  </si>
  <si>
    <t>FOLIO</t>
  </si>
  <si>
    <t>CLAVE DE LA OBRA O PROYECTO</t>
  </si>
  <si>
    <t>S/N</t>
  </si>
  <si>
    <t>PROFOCIE 2015, Ampliacion y actualización de las Tecnologías de la Información como Soporte a los Programas Educativos</t>
  </si>
  <si>
    <t>AUTORIZÓ</t>
  </si>
  <si>
    <t>Dr. Luis Téllez Reyes</t>
  </si>
  <si>
    <t>Rector</t>
  </si>
  <si>
    <t>Programa para el Desarrollo Profesional Docente, PRODEP 2015</t>
  </si>
  <si>
    <t>HID00150400604411</t>
  </si>
  <si>
    <t>S247 Programa para el Desarrollo Profesional Docente</t>
  </si>
  <si>
    <t>HID15150400604537</t>
  </si>
  <si>
    <t xml:space="preserve">INFORME DEL SEGUNDO TRIMESTRE 2016
GESTIÓN DE PROYECTOS                                                                       </t>
  </si>
  <si>
    <t>DATOS DEL ENLACE ADMINISTRATIVO:</t>
  </si>
  <si>
    <t>RECURSOS RADICADOS POR LA SECRETARÍA DE FINANZAS Y ADMINISTRACIÓN</t>
  </si>
  <si>
    <t>MINISTRACIONES DIRECTAS</t>
  </si>
  <si>
    <t>NOTA:  EL FORMATO  DEBE LLENARSE POR FONDO FEDERAL Y CIFRAS ACUMULADAS AL TRIMESTRE CORRESPONDIENTE</t>
  </si>
  <si>
    <t xml:space="preserve">INFORME DEL SEGUNDO TRIMESTRE 2016
NIVEL FINANCIERO                                                                       </t>
  </si>
  <si>
    <t>PARTIDA GENÉRICA</t>
  </si>
  <si>
    <t>SUBTOTAL</t>
  </si>
  <si>
    <t>Se recibieron recursos para apoyo a docentes en perfil deseable y maestrías.</t>
  </si>
  <si>
    <t>Hoja 1 de 4</t>
  </si>
  <si>
    <t>Hoja 4 de 4</t>
  </si>
  <si>
    <t>Hoja 3 de 4</t>
  </si>
  <si>
    <t>Hoja 2 de 4</t>
  </si>
  <si>
    <t>2016  (POA)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</si>
</sst>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83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4" fontId="1" fillId="0" borderId="6" xfId="1" applyFont="1" applyBorder="1" applyAlignment="1">
      <alignment horizontal="center" vertical="center"/>
    </xf>
    <xf numFmtId="44" fontId="1" fillId="0" borderId="7" xfId="1" applyFont="1" applyBorder="1" applyAlignment="1">
      <alignment horizontal="center" vertical="center"/>
    </xf>
    <xf numFmtId="44" fontId="1" fillId="0" borderId="8" xfId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4" fontId="1" fillId="0" borderId="10" xfId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4" fontId="1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 indent="2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4" fontId="1" fillId="0" borderId="13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4" fontId="1" fillId="0" borderId="14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44" fontId="1" fillId="0" borderId="3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1" fillId="0" borderId="7" xfId="1" applyFont="1" applyFill="1" applyBorder="1" applyAlignment="1">
      <alignment horizontal="center" vertical="center"/>
    </xf>
    <xf numFmtId="44" fontId="1" fillId="0" borderId="13" xfId="1" applyFont="1" applyFill="1" applyBorder="1" applyAlignment="1">
      <alignment horizontal="center" vertical="center"/>
    </xf>
    <xf numFmtId="44" fontId="1" fillId="0" borderId="10" xfId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8" name="7 Rectángulo redondeado"/>
        <xdr:cNvSpPr/>
      </xdr:nvSpPr>
      <xdr:spPr>
        <a:xfrm>
          <a:off x="5793489" y="28241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9" name="8 Rectángulo redondeado"/>
        <xdr:cNvSpPr/>
      </xdr:nvSpPr>
      <xdr:spPr>
        <a:xfrm>
          <a:off x="5791132" y="30670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10" name="9 CuadroTexto"/>
        <xdr:cNvSpPr txBox="1"/>
      </xdr:nvSpPr>
      <xdr:spPr>
        <a:xfrm>
          <a:off x="5776912" y="30241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9</xdr:col>
      <xdr:colOff>1309684</xdr:colOff>
      <xdr:row>0</xdr:row>
      <xdr:rowOff>100659</xdr:rowOff>
    </xdr:from>
    <xdr:to>
      <xdr:col>9</xdr:col>
      <xdr:colOff>1904997</xdr:colOff>
      <xdr:row>0</xdr:row>
      <xdr:rowOff>362597</xdr:rowOff>
    </xdr:to>
    <xdr:sp macro="" textlink="">
      <xdr:nvSpPr>
        <xdr:cNvPr id="11" name="7 CuadroTexto"/>
        <xdr:cNvSpPr txBox="1"/>
      </xdr:nvSpPr>
      <xdr:spPr>
        <a:xfrm>
          <a:off x="12930184" y="100659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FGP</a:t>
          </a:r>
        </a:p>
      </xdr:txBody>
    </xdr:sp>
    <xdr:clientData/>
  </xdr:twoCellAnchor>
  <xdr:twoCellAnchor editAs="oneCell">
    <xdr:from>
      <xdr:col>1</xdr:col>
      <xdr:colOff>297656</xdr:colOff>
      <xdr:row>0</xdr:row>
      <xdr:rowOff>35719</xdr:rowOff>
    </xdr:from>
    <xdr:to>
      <xdr:col>1</xdr:col>
      <xdr:colOff>1321594</xdr:colOff>
      <xdr:row>0</xdr:row>
      <xdr:rowOff>660489</xdr:rowOff>
    </xdr:to>
    <xdr:pic>
      <xdr:nvPicPr>
        <xdr:cNvPr id="1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81" y="35719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8" name="7 Rectángulo redondeado"/>
        <xdr:cNvSpPr/>
      </xdr:nvSpPr>
      <xdr:spPr>
        <a:xfrm>
          <a:off x="5841114" y="2986083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9" name="8 Rectángulo redondeado"/>
        <xdr:cNvSpPr/>
      </xdr:nvSpPr>
      <xdr:spPr>
        <a:xfrm>
          <a:off x="5838757" y="3228972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10" name="9 CuadroTexto"/>
        <xdr:cNvSpPr txBox="1"/>
      </xdr:nvSpPr>
      <xdr:spPr>
        <a:xfrm>
          <a:off x="5824537" y="3186113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9</xdr:col>
      <xdr:colOff>1226340</xdr:colOff>
      <xdr:row>0</xdr:row>
      <xdr:rowOff>64940</xdr:rowOff>
    </xdr:from>
    <xdr:to>
      <xdr:col>9</xdr:col>
      <xdr:colOff>1821653</xdr:colOff>
      <xdr:row>0</xdr:row>
      <xdr:rowOff>326878</xdr:rowOff>
    </xdr:to>
    <xdr:sp macro="" textlink="">
      <xdr:nvSpPr>
        <xdr:cNvPr id="11" name="7 CuadroTexto"/>
        <xdr:cNvSpPr txBox="1"/>
      </xdr:nvSpPr>
      <xdr:spPr>
        <a:xfrm>
          <a:off x="12394403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FGP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785813</xdr:colOff>
      <xdr:row>0</xdr:row>
      <xdr:rowOff>624770</xdr:rowOff>
    </xdr:to>
    <xdr:pic>
      <xdr:nvPicPr>
        <xdr:cNvPr id="1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750078</xdr:colOff>
      <xdr:row>38</xdr:row>
      <xdr:rowOff>0</xdr:rowOff>
    </xdr:from>
    <xdr:to>
      <xdr:col>2</xdr:col>
      <xdr:colOff>1452546</xdr:colOff>
      <xdr:row>38</xdr:row>
      <xdr:rowOff>1</xdr:rowOff>
    </xdr:to>
    <xdr:cxnSp macro="">
      <xdr:nvCxnSpPr>
        <xdr:cNvPr id="7" name="6 Conector recto"/>
        <xdr:cNvCxnSpPr/>
      </xdr:nvCxnSpPr>
      <xdr:spPr>
        <a:xfrm flipV="1">
          <a:off x="988203" y="9429750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9" name="8 Rectángulo redondeado"/>
        <xdr:cNvSpPr/>
      </xdr:nvSpPr>
      <xdr:spPr>
        <a:xfrm>
          <a:off x="6869814" y="2986083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10" name="9 Rectángulo redondeado"/>
        <xdr:cNvSpPr/>
      </xdr:nvSpPr>
      <xdr:spPr>
        <a:xfrm>
          <a:off x="6867457" y="3228972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11" name="10 CuadroTexto"/>
        <xdr:cNvSpPr txBox="1"/>
      </xdr:nvSpPr>
      <xdr:spPr>
        <a:xfrm>
          <a:off x="6853237" y="3186113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1</xdr:col>
      <xdr:colOff>750078</xdr:colOff>
      <xdr:row>79</xdr:row>
      <xdr:rowOff>0</xdr:rowOff>
    </xdr:from>
    <xdr:to>
      <xdr:col>2</xdr:col>
      <xdr:colOff>1452546</xdr:colOff>
      <xdr:row>79</xdr:row>
      <xdr:rowOff>1</xdr:rowOff>
    </xdr:to>
    <xdr:cxnSp macro="">
      <xdr:nvCxnSpPr>
        <xdr:cNvPr id="14" name="13 Conector recto"/>
        <xdr:cNvCxnSpPr/>
      </xdr:nvCxnSpPr>
      <xdr:spPr>
        <a:xfrm flipV="1">
          <a:off x="988203" y="10834688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49</xdr:row>
      <xdr:rowOff>33333</xdr:rowOff>
    </xdr:from>
    <xdr:to>
      <xdr:col>4</xdr:col>
      <xdr:colOff>1095376</xdr:colOff>
      <xdr:row>49</xdr:row>
      <xdr:rowOff>190499</xdr:rowOff>
    </xdr:to>
    <xdr:sp macro="" textlink="">
      <xdr:nvSpPr>
        <xdr:cNvPr id="16" name="15 Rectángulo redondeado"/>
        <xdr:cNvSpPr/>
      </xdr:nvSpPr>
      <xdr:spPr>
        <a:xfrm>
          <a:off x="6862670" y="2974177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50</xdr:row>
      <xdr:rowOff>66672</xdr:rowOff>
    </xdr:from>
    <xdr:to>
      <xdr:col>4</xdr:col>
      <xdr:colOff>1104832</xdr:colOff>
      <xdr:row>50</xdr:row>
      <xdr:rowOff>238122</xdr:rowOff>
    </xdr:to>
    <xdr:sp macro="" textlink="">
      <xdr:nvSpPr>
        <xdr:cNvPr id="17" name="16 Rectángulo redondeado"/>
        <xdr:cNvSpPr/>
      </xdr:nvSpPr>
      <xdr:spPr>
        <a:xfrm>
          <a:off x="6860313" y="3221828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50</xdr:row>
      <xdr:rowOff>23813</xdr:rowOff>
    </xdr:from>
    <xdr:to>
      <xdr:col>4</xdr:col>
      <xdr:colOff>1202531</xdr:colOff>
      <xdr:row>51</xdr:row>
      <xdr:rowOff>0</xdr:rowOff>
    </xdr:to>
    <xdr:sp macro="" textlink="">
      <xdr:nvSpPr>
        <xdr:cNvPr id="18" name="17 CuadroTexto"/>
        <xdr:cNvSpPr txBox="1"/>
      </xdr:nvSpPr>
      <xdr:spPr>
        <a:xfrm>
          <a:off x="6846093" y="3178969"/>
          <a:ext cx="36909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1</xdr:col>
      <xdr:colOff>750078</xdr:colOff>
      <xdr:row>120</xdr:row>
      <xdr:rowOff>0</xdr:rowOff>
    </xdr:from>
    <xdr:to>
      <xdr:col>2</xdr:col>
      <xdr:colOff>1452546</xdr:colOff>
      <xdr:row>120</xdr:row>
      <xdr:rowOff>1</xdr:rowOff>
    </xdr:to>
    <xdr:cxnSp macro="">
      <xdr:nvCxnSpPr>
        <xdr:cNvPr id="21" name="20 Conector recto"/>
        <xdr:cNvCxnSpPr/>
      </xdr:nvCxnSpPr>
      <xdr:spPr>
        <a:xfrm flipV="1">
          <a:off x="988203" y="21967031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90</xdr:row>
      <xdr:rowOff>33333</xdr:rowOff>
    </xdr:from>
    <xdr:to>
      <xdr:col>4</xdr:col>
      <xdr:colOff>1095376</xdr:colOff>
      <xdr:row>90</xdr:row>
      <xdr:rowOff>190499</xdr:rowOff>
    </xdr:to>
    <xdr:sp macro="" textlink="">
      <xdr:nvSpPr>
        <xdr:cNvPr id="23" name="22 Rectángulo redondeado"/>
        <xdr:cNvSpPr/>
      </xdr:nvSpPr>
      <xdr:spPr>
        <a:xfrm>
          <a:off x="6862670" y="14106521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91</xdr:row>
      <xdr:rowOff>66672</xdr:rowOff>
    </xdr:from>
    <xdr:to>
      <xdr:col>4</xdr:col>
      <xdr:colOff>1104832</xdr:colOff>
      <xdr:row>91</xdr:row>
      <xdr:rowOff>238122</xdr:rowOff>
    </xdr:to>
    <xdr:sp macro="" textlink="">
      <xdr:nvSpPr>
        <xdr:cNvPr id="24" name="23 Rectángulo redondeado"/>
        <xdr:cNvSpPr/>
      </xdr:nvSpPr>
      <xdr:spPr>
        <a:xfrm>
          <a:off x="6860313" y="14354172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91</xdr:row>
      <xdr:rowOff>23813</xdr:rowOff>
    </xdr:from>
    <xdr:to>
      <xdr:col>4</xdr:col>
      <xdr:colOff>1202531</xdr:colOff>
      <xdr:row>92</xdr:row>
      <xdr:rowOff>0</xdr:rowOff>
    </xdr:to>
    <xdr:sp macro="" textlink="">
      <xdr:nvSpPr>
        <xdr:cNvPr id="25" name="24 CuadroTexto"/>
        <xdr:cNvSpPr txBox="1"/>
      </xdr:nvSpPr>
      <xdr:spPr>
        <a:xfrm>
          <a:off x="6846093" y="14311313"/>
          <a:ext cx="36909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1</xdr:col>
      <xdr:colOff>750078</xdr:colOff>
      <xdr:row>161</xdr:row>
      <xdr:rowOff>0</xdr:rowOff>
    </xdr:from>
    <xdr:to>
      <xdr:col>2</xdr:col>
      <xdr:colOff>1452546</xdr:colOff>
      <xdr:row>161</xdr:row>
      <xdr:rowOff>1</xdr:rowOff>
    </xdr:to>
    <xdr:cxnSp macro="">
      <xdr:nvCxnSpPr>
        <xdr:cNvPr id="28" name="27 Conector recto"/>
        <xdr:cNvCxnSpPr/>
      </xdr:nvCxnSpPr>
      <xdr:spPr>
        <a:xfrm flipV="1">
          <a:off x="988203" y="33444656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131</xdr:row>
      <xdr:rowOff>33333</xdr:rowOff>
    </xdr:from>
    <xdr:to>
      <xdr:col>4</xdr:col>
      <xdr:colOff>1095376</xdr:colOff>
      <xdr:row>131</xdr:row>
      <xdr:rowOff>190499</xdr:rowOff>
    </xdr:to>
    <xdr:sp macro="" textlink="">
      <xdr:nvSpPr>
        <xdr:cNvPr id="30" name="29 Rectángulo redondeado"/>
        <xdr:cNvSpPr/>
      </xdr:nvSpPr>
      <xdr:spPr>
        <a:xfrm>
          <a:off x="6862670" y="25584146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132</xdr:row>
      <xdr:rowOff>66672</xdr:rowOff>
    </xdr:from>
    <xdr:to>
      <xdr:col>4</xdr:col>
      <xdr:colOff>1104832</xdr:colOff>
      <xdr:row>132</xdr:row>
      <xdr:rowOff>238122</xdr:rowOff>
    </xdr:to>
    <xdr:sp macro="" textlink="">
      <xdr:nvSpPr>
        <xdr:cNvPr id="31" name="30 Rectángulo redondeado"/>
        <xdr:cNvSpPr/>
      </xdr:nvSpPr>
      <xdr:spPr>
        <a:xfrm>
          <a:off x="6860313" y="2583179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132</xdr:row>
      <xdr:rowOff>23813</xdr:rowOff>
    </xdr:from>
    <xdr:to>
      <xdr:col>4</xdr:col>
      <xdr:colOff>1202531</xdr:colOff>
      <xdr:row>133</xdr:row>
      <xdr:rowOff>0</xdr:rowOff>
    </xdr:to>
    <xdr:sp macro="" textlink="">
      <xdr:nvSpPr>
        <xdr:cNvPr id="32" name="31 CuadroTexto"/>
        <xdr:cNvSpPr txBox="1"/>
      </xdr:nvSpPr>
      <xdr:spPr>
        <a:xfrm>
          <a:off x="6846093" y="25788938"/>
          <a:ext cx="36909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33" name="7 CuadroTexto"/>
        <xdr:cNvSpPr txBox="1"/>
      </xdr:nvSpPr>
      <xdr:spPr>
        <a:xfrm>
          <a:off x="12394403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107156</xdr:colOff>
      <xdr:row>0</xdr:row>
      <xdr:rowOff>59531</xdr:rowOff>
    </xdr:from>
    <xdr:to>
      <xdr:col>1</xdr:col>
      <xdr:colOff>892969</xdr:colOff>
      <xdr:row>0</xdr:row>
      <xdr:rowOff>684301</xdr:rowOff>
    </xdr:to>
    <xdr:pic>
      <xdr:nvPicPr>
        <xdr:cNvPr id="3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9531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2012153</xdr:colOff>
      <xdr:row>41</xdr:row>
      <xdr:rowOff>41127</xdr:rowOff>
    </xdr:from>
    <xdr:to>
      <xdr:col>7</xdr:col>
      <xdr:colOff>2607466</xdr:colOff>
      <xdr:row>41</xdr:row>
      <xdr:rowOff>303065</xdr:rowOff>
    </xdr:to>
    <xdr:sp macro="" textlink="">
      <xdr:nvSpPr>
        <xdr:cNvPr id="35" name="7 CuadroTexto"/>
        <xdr:cNvSpPr txBox="1"/>
      </xdr:nvSpPr>
      <xdr:spPr>
        <a:xfrm>
          <a:off x="12287247" y="11173471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0</xdr:colOff>
      <xdr:row>41</xdr:row>
      <xdr:rowOff>35718</xdr:rowOff>
    </xdr:from>
    <xdr:to>
      <xdr:col>1</xdr:col>
      <xdr:colOff>785813</xdr:colOff>
      <xdr:row>41</xdr:row>
      <xdr:rowOff>660488</xdr:rowOff>
    </xdr:to>
    <xdr:pic>
      <xdr:nvPicPr>
        <xdr:cNvPr id="36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68062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2012153</xdr:colOff>
      <xdr:row>82</xdr:row>
      <xdr:rowOff>53033</xdr:rowOff>
    </xdr:from>
    <xdr:to>
      <xdr:col>7</xdr:col>
      <xdr:colOff>2607466</xdr:colOff>
      <xdr:row>82</xdr:row>
      <xdr:rowOff>314971</xdr:rowOff>
    </xdr:to>
    <xdr:sp macro="" textlink="">
      <xdr:nvSpPr>
        <xdr:cNvPr id="37" name="7 CuadroTexto"/>
        <xdr:cNvSpPr txBox="1"/>
      </xdr:nvSpPr>
      <xdr:spPr>
        <a:xfrm>
          <a:off x="12287247" y="22663002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0</xdr:colOff>
      <xdr:row>82</xdr:row>
      <xdr:rowOff>47624</xdr:rowOff>
    </xdr:from>
    <xdr:to>
      <xdr:col>1</xdr:col>
      <xdr:colOff>785813</xdr:colOff>
      <xdr:row>82</xdr:row>
      <xdr:rowOff>672394</xdr:rowOff>
    </xdr:to>
    <xdr:pic>
      <xdr:nvPicPr>
        <xdr:cNvPr id="38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57593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2012153</xdr:colOff>
      <xdr:row>123</xdr:row>
      <xdr:rowOff>53033</xdr:rowOff>
    </xdr:from>
    <xdr:to>
      <xdr:col>7</xdr:col>
      <xdr:colOff>2607466</xdr:colOff>
      <xdr:row>123</xdr:row>
      <xdr:rowOff>314971</xdr:rowOff>
    </xdr:to>
    <xdr:sp macro="" textlink="">
      <xdr:nvSpPr>
        <xdr:cNvPr id="39" name="7 CuadroTexto"/>
        <xdr:cNvSpPr txBox="1"/>
      </xdr:nvSpPr>
      <xdr:spPr>
        <a:xfrm>
          <a:off x="12287247" y="34140627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0</xdr:colOff>
      <xdr:row>123</xdr:row>
      <xdr:rowOff>47624</xdr:rowOff>
    </xdr:from>
    <xdr:to>
      <xdr:col>1</xdr:col>
      <xdr:colOff>785813</xdr:colOff>
      <xdr:row>123</xdr:row>
      <xdr:rowOff>672394</xdr:rowOff>
    </xdr:to>
    <xdr:pic>
      <xdr:nvPicPr>
        <xdr:cNvPr id="40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35218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726266</xdr:colOff>
      <xdr:row>33</xdr:row>
      <xdr:rowOff>0</xdr:rowOff>
    </xdr:from>
    <xdr:to>
      <xdr:col>2</xdr:col>
      <xdr:colOff>1428734</xdr:colOff>
      <xdr:row>33</xdr:row>
      <xdr:rowOff>1</xdr:rowOff>
    </xdr:to>
    <xdr:cxnSp macro="">
      <xdr:nvCxnSpPr>
        <xdr:cNvPr id="8" name="7 Conector recto"/>
        <xdr:cNvCxnSpPr/>
      </xdr:nvCxnSpPr>
      <xdr:spPr>
        <a:xfrm flipV="1">
          <a:off x="964391" y="9239250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10" name="9 Rectángulo redondeado"/>
        <xdr:cNvSpPr/>
      </xdr:nvSpPr>
      <xdr:spPr>
        <a:xfrm>
          <a:off x="6869814" y="2986083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11" name="10 Rectángulo redondeado"/>
        <xdr:cNvSpPr/>
      </xdr:nvSpPr>
      <xdr:spPr>
        <a:xfrm>
          <a:off x="6867457" y="3228972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12" name="11 CuadroTexto"/>
        <xdr:cNvSpPr txBox="1"/>
      </xdr:nvSpPr>
      <xdr:spPr>
        <a:xfrm>
          <a:off x="6853237" y="3186113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13" name="7 CuadroTexto"/>
        <xdr:cNvSpPr txBox="1"/>
      </xdr:nvSpPr>
      <xdr:spPr>
        <a:xfrm>
          <a:off x="12394403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785813</xdr:colOff>
      <xdr:row>0</xdr:row>
      <xdr:rowOff>624770</xdr:rowOff>
    </xdr:to>
    <xdr:pic>
      <xdr:nvPicPr>
        <xdr:cNvPr id="1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690548</xdr:colOff>
      <xdr:row>32</xdr:row>
      <xdr:rowOff>0</xdr:rowOff>
    </xdr:from>
    <xdr:to>
      <xdr:col>2</xdr:col>
      <xdr:colOff>1393016</xdr:colOff>
      <xdr:row>32</xdr:row>
      <xdr:rowOff>1</xdr:rowOff>
    </xdr:to>
    <xdr:cxnSp macro="">
      <xdr:nvCxnSpPr>
        <xdr:cNvPr id="7" name="6 Conector recto"/>
        <xdr:cNvCxnSpPr/>
      </xdr:nvCxnSpPr>
      <xdr:spPr>
        <a:xfrm flipV="1">
          <a:off x="928673" y="9465469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9" name="8 Rectángulo redondeado"/>
        <xdr:cNvSpPr/>
      </xdr:nvSpPr>
      <xdr:spPr>
        <a:xfrm>
          <a:off x="6869814" y="26336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10" name="9 Rectángulo redondeado"/>
        <xdr:cNvSpPr/>
      </xdr:nvSpPr>
      <xdr:spPr>
        <a:xfrm>
          <a:off x="6867457" y="28765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11" name="10 CuadroTexto"/>
        <xdr:cNvSpPr txBox="1"/>
      </xdr:nvSpPr>
      <xdr:spPr>
        <a:xfrm>
          <a:off x="6853237" y="28336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12" name="7 CuadroTexto"/>
        <xdr:cNvSpPr txBox="1"/>
      </xdr:nvSpPr>
      <xdr:spPr>
        <a:xfrm>
          <a:off x="12394403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785813</xdr:colOff>
      <xdr:row>0</xdr:row>
      <xdr:rowOff>624770</xdr:rowOff>
    </xdr:to>
    <xdr:pic>
      <xdr:nvPicPr>
        <xdr:cNvPr id="1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726266</xdr:colOff>
      <xdr:row>30</xdr:row>
      <xdr:rowOff>0</xdr:rowOff>
    </xdr:from>
    <xdr:to>
      <xdr:col>2</xdr:col>
      <xdr:colOff>1428734</xdr:colOff>
      <xdr:row>30</xdr:row>
      <xdr:rowOff>1</xdr:rowOff>
    </xdr:to>
    <xdr:cxnSp macro="">
      <xdr:nvCxnSpPr>
        <xdr:cNvPr id="2" name="7 Conector recto"/>
        <xdr:cNvCxnSpPr/>
      </xdr:nvCxnSpPr>
      <xdr:spPr>
        <a:xfrm flipV="1">
          <a:off x="964391" y="9286875"/>
          <a:ext cx="3064668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3" name="9 Rectángulo redondeado"/>
        <xdr:cNvSpPr/>
      </xdr:nvSpPr>
      <xdr:spPr>
        <a:xfrm>
          <a:off x="6869814" y="26336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4" name="10 Rectángulo redondeado"/>
        <xdr:cNvSpPr/>
      </xdr:nvSpPr>
      <xdr:spPr>
        <a:xfrm>
          <a:off x="6867457" y="28765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5" name="11 CuadroTexto"/>
        <xdr:cNvSpPr txBox="1"/>
      </xdr:nvSpPr>
      <xdr:spPr>
        <a:xfrm>
          <a:off x="6853237" y="28336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6" name="7 CuadroTexto"/>
        <xdr:cNvSpPr txBox="1"/>
      </xdr:nvSpPr>
      <xdr:spPr>
        <a:xfrm>
          <a:off x="12387259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785813</xdr:colOff>
      <xdr:row>0</xdr:row>
      <xdr:rowOff>624770</xdr:rowOff>
    </xdr:to>
    <xdr:pic>
      <xdr:nvPicPr>
        <xdr:cNvPr id="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uayo@uttt.edu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aguayo@uttt.edu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naguayo@uttt.edu.mx" TargetMode="External"/><Relationship Id="rId2" Type="http://schemas.openxmlformats.org/officeDocument/2006/relationships/hyperlink" Target="mailto:naguayo@uttt.edu.mx" TargetMode="External"/><Relationship Id="rId1" Type="http://schemas.openxmlformats.org/officeDocument/2006/relationships/hyperlink" Target="mailto:naguayo@uttt.edu.mx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naguayo@uttt.edu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aguayo@uttt.edu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aguayo@uttt.edu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aguayo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="80" zoomScaleNormal="80" workbookViewId="0">
      <selection activeCell="I13" sqref="I13"/>
    </sheetView>
  </sheetViews>
  <sheetFormatPr baseColWidth="10" defaultColWidth="24.85546875" defaultRowHeight="12.75" x14ac:dyDescent="0.25"/>
  <cols>
    <col min="1" max="1" width="3.5703125" style="20" bestFit="1" customWidth="1"/>
    <col min="2" max="2" width="21.7109375" style="20" customWidth="1"/>
    <col min="3" max="3" width="32.42578125" style="20" customWidth="1"/>
    <col min="4" max="4" width="17.140625" style="20" customWidth="1"/>
    <col min="5" max="5" width="21.7109375" style="20" customWidth="1"/>
    <col min="6" max="6" width="18.28515625" style="20" customWidth="1"/>
    <col min="7" max="7" width="18.85546875" style="20" customWidth="1"/>
    <col min="8" max="8" width="22.42578125" style="20" customWidth="1"/>
    <col min="9" max="9" width="17.85546875" style="20" customWidth="1"/>
    <col min="10" max="10" width="30.85546875" style="20" customWidth="1"/>
    <col min="11" max="16384" width="24.85546875" style="20"/>
  </cols>
  <sheetData>
    <row r="1" spans="1:11" ht="55.5" customHeight="1" thickBot="1" x14ac:dyDescent="0.3">
      <c r="A1" s="73" t="s">
        <v>47</v>
      </c>
      <c r="B1" s="74"/>
      <c r="C1" s="75"/>
      <c r="D1" s="75"/>
      <c r="E1" s="75"/>
      <c r="F1" s="75"/>
      <c r="G1" s="75"/>
      <c r="H1" s="75"/>
      <c r="I1" s="75"/>
      <c r="J1" s="75"/>
    </row>
    <row r="2" spans="1:11" ht="17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16.5" customHeight="1" x14ac:dyDescent="0.25">
      <c r="A3" s="16"/>
      <c r="B3" s="21" t="s">
        <v>9</v>
      </c>
      <c r="C3" s="22" t="s">
        <v>23</v>
      </c>
      <c r="D3" s="23"/>
      <c r="E3" s="28"/>
      <c r="G3" s="21" t="s">
        <v>48</v>
      </c>
      <c r="H3" s="32"/>
      <c r="I3" s="32"/>
      <c r="J3" s="32"/>
    </row>
    <row r="4" spans="1:11" ht="32.25" customHeight="1" x14ac:dyDescent="0.25">
      <c r="B4" s="21" t="s">
        <v>10</v>
      </c>
      <c r="C4" s="47" t="s">
        <v>22</v>
      </c>
      <c r="D4" s="46"/>
      <c r="E4" s="44"/>
      <c r="G4" s="21" t="s">
        <v>8</v>
      </c>
      <c r="H4" s="36" t="s">
        <v>24</v>
      </c>
      <c r="I4" s="22"/>
      <c r="J4" s="22"/>
    </row>
    <row r="5" spans="1:11" ht="48.75" customHeight="1" x14ac:dyDescent="0.25">
      <c r="B5" s="25" t="s">
        <v>2</v>
      </c>
      <c r="C5" s="76" t="s">
        <v>45</v>
      </c>
      <c r="D5" s="76"/>
      <c r="E5" s="45"/>
      <c r="F5" s="41"/>
      <c r="G5" s="21" t="s">
        <v>11</v>
      </c>
      <c r="H5" s="37" t="s">
        <v>25</v>
      </c>
      <c r="I5" s="22"/>
      <c r="J5" s="22"/>
    </row>
    <row r="6" spans="1:11" ht="20.25" customHeight="1" x14ac:dyDescent="0.25">
      <c r="B6" s="21" t="s">
        <v>1</v>
      </c>
      <c r="C6" s="42"/>
      <c r="D6" s="46"/>
      <c r="E6" s="39"/>
      <c r="F6" s="41"/>
      <c r="G6" s="21" t="s">
        <v>16</v>
      </c>
      <c r="H6" s="27" t="s">
        <v>26</v>
      </c>
      <c r="I6" s="22"/>
      <c r="J6" s="22"/>
    </row>
    <row r="7" spans="1:11" ht="21" customHeight="1" x14ac:dyDescent="0.25">
      <c r="B7" s="21" t="s">
        <v>3</v>
      </c>
      <c r="C7" s="42">
        <v>2015</v>
      </c>
      <c r="D7" s="46"/>
      <c r="E7" s="39"/>
      <c r="F7" s="41"/>
      <c r="G7" s="21" t="s">
        <v>19</v>
      </c>
      <c r="H7" s="22" t="s">
        <v>27</v>
      </c>
      <c r="I7" s="22" t="s">
        <v>28</v>
      </c>
      <c r="J7" s="22"/>
    </row>
    <row r="8" spans="1:11" ht="21" customHeight="1" x14ac:dyDescent="0.25">
      <c r="C8" s="28"/>
      <c r="D8" s="28"/>
      <c r="E8" s="39"/>
      <c r="F8" s="41"/>
    </row>
    <row r="9" spans="1:11" ht="16.5" customHeight="1" x14ac:dyDescent="0.2">
      <c r="A9" s="55"/>
      <c r="B9" s="56" t="s">
        <v>49</v>
      </c>
      <c r="C9" s="57"/>
      <c r="D9" s="57"/>
      <c r="E9" s="57"/>
      <c r="F9" s="21"/>
      <c r="G9" s="21"/>
      <c r="H9" s="21"/>
      <c r="I9" s="21"/>
      <c r="J9" s="21"/>
    </row>
    <row r="10" spans="1:11" ht="20.25" customHeight="1" x14ac:dyDescent="0.25">
      <c r="A10" s="57"/>
      <c r="B10" s="57" t="s">
        <v>50</v>
      </c>
      <c r="C10" s="58"/>
      <c r="D10" s="58"/>
      <c r="E10" s="58"/>
    </row>
    <row r="11" spans="1:11" ht="16.5" customHeight="1" thickBot="1" x14ac:dyDescent="0.3">
      <c r="F11" s="77" t="s">
        <v>6</v>
      </c>
      <c r="G11" s="77"/>
      <c r="H11" s="77"/>
      <c r="I11" s="77"/>
    </row>
    <row r="12" spans="1:11" ht="28.5" customHeight="1" thickBot="1" x14ac:dyDescent="0.3">
      <c r="A12" s="1" t="s">
        <v>4</v>
      </c>
      <c r="B12" s="17" t="s">
        <v>36</v>
      </c>
      <c r="C12" s="17" t="s">
        <v>12</v>
      </c>
      <c r="D12" s="17" t="s">
        <v>37</v>
      </c>
      <c r="E12" s="17" t="s">
        <v>5</v>
      </c>
      <c r="F12" s="2" t="s">
        <v>15</v>
      </c>
      <c r="G12" s="2" t="s">
        <v>13</v>
      </c>
      <c r="H12" s="2" t="s">
        <v>14</v>
      </c>
      <c r="I12" s="2" t="s">
        <v>17</v>
      </c>
      <c r="J12" s="1" t="s">
        <v>7</v>
      </c>
    </row>
    <row r="13" spans="1:11" ht="44.25" customHeight="1" x14ac:dyDescent="0.25">
      <c r="A13" s="3">
        <v>1</v>
      </c>
      <c r="B13" s="3" t="s">
        <v>44</v>
      </c>
      <c r="C13" s="6" t="s">
        <v>43</v>
      </c>
      <c r="D13" s="6" t="s">
        <v>38</v>
      </c>
      <c r="E13" s="3" t="s">
        <v>29</v>
      </c>
      <c r="F13" s="10">
        <v>621613</v>
      </c>
      <c r="G13" s="10">
        <v>621613</v>
      </c>
      <c r="H13" s="10">
        <f>88415.51+75251.3+62269.96</f>
        <v>225936.77</v>
      </c>
      <c r="I13" s="10">
        <f>H13</f>
        <v>225936.77</v>
      </c>
      <c r="J13" s="6"/>
      <c r="K13" s="51"/>
    </row>
    <row r="14" spans="1:11" ht="27" customHeight="1" thickBot="1" x14ac:dyDescent="0.3">
      <c r="A14" s="4"/>
      <c r="B14" s="4"/>
      <c r="C14" s="7"/>
      <c r="D14" s="7"/>
      <c r="E14" s="9"/>
      <c r="F14" s="11"/>
      <c r="G14" s="11"/>
      <c r="H14" s="11"/>
      <c r="I14" s="11"/>
      <c r="J14" s="5"/>
    </row>
    <row r="15" spans="1:11" ht="27" customHeight="1" x14ac:dyDescent="0.25">
      <c r="A15" s="3"/>
      <c r="B15" s="43"/>
      <c r="C15" s="7"/>
      <c r="D15" s="7"/>
      <c r="E15" s="9"/>
      <c r="F15" s="11"/>
      <c r="G15" s="11"/>
      <c r="H15" s="11"/>
      <c r="I15" s="11"/>
      <c r="J15" s="5"/>
    </row>
    <row r="16" spans="1:11" ht="27" customHeight="1" thickBot="1" x14ac:dyDescent="0.3">
      <c r="A16" s="4"/>
      <c r="B16" s="4"/>
      <c r="C16" s="7"/>
      <c r="D16" s="7"/>
      <c r="E16" s="9"/>
      <c r="F16" s="11"/>
      <c r="G16" s="11"/>
      <c r="H16" s="11"/>
      <c r="I16" s="11"/>
      <c r="J16" s="5"/>
    </row>
    <row r="17" spans="1:11" ht="27" customHeight="1" x14ac:dyDescent="0.25">
      <c r="A17" s="3"/>
      <c r="B17" s="43"/>
      <c r="C17" s="13"/>
      <c r="D17" s="13"/>
      <c r="E17" s="9"/>
      <c r="F17" s="14"/>
      <c r="G17" s="14"/>
      <c r="H17" s="14"/>
      <c r="I17" s="14"/>
      <c r="J17" s="15"/>
    </row>
    <row r="18" spans="1:11" ht="27" customHeight="1" thickBot="1" x14ac:dyDescent="0.3">
      <c r="A18" s="4"/>
      <c r="B18" s="4"/>
      <c r="C18" s="13"/>
      <c r="D18" s="13"/>
      <c r="E18" s="9"/>
      <c r="F18" s="14"/>
      <c r="G18" s="14"/>
      <c r="H18" s="14"/>
      <c r="I18" s="14"/>
      <c r="J18" s="15"/>
    </row>
    <row r="19" spans="1:11" ht="27" customHeight="1" x14ac:dyDescent="0.25">
      <c r="A19" s="3"/>
      <c r="B19" s="43"/>
      <c r="C19" s="13"/>
      <c r="D19" s="13"/>
      <c r="E19" s="9"/>
      <c r="F19" s="14"/>
      <c r="G19" s="14"/>
      <c r="H19" s="14"/>
      <c r="I19" s="14"/>
      <c r="J19" s="15"/>
    </row>
    <row r="20" spans="1:11" ht="27" customHeight="1" thickBot="1" x14ac:dyDescent="0.3">
      <c r="A20" s="4"/>
      <c r="B20" s="4"/>
      <c r="C20" s="13"/>
      <c r="D20" s="13"/>
      <c r="E20" s="9"/>
      <c r="F20" s="14"/>
      <c r="G20" s="14"/>
      <c r="H20" s="14"/>
      <c r="I20" s="14"/>
      <c r="J20" s="15"/>
    </row>
    <row r="21" spans="1:11" ht="27" customHeight="1" x14ac:dyDescent="0.25">
      <c r="A21" s="3"/>
      <c r="B21" s="43"/>
      <c r="C21" s="13"/>
      <c r="D21" s="13"/>
      <c r="E21" s="9"/>
      <c r="F21" s="14"/>
      <c r="G21" s="14"/>
      <c r="H21" s="14"/>
      <c r="I21" s="14"/>
      <c r="J21" s="15"/>
    </row>
    <row r="22" spans="1:11" ht="27" customHeight="1" thickBot="1" x14ac:dyDescent="0.3">
      <c r="A22" s="4"/>
      <c r="B22" s="4"/>
      <c r="C22" s="13"/>
      <c r="D22" s="13"/>
      <c r="E22" s="9"/>
      <c r="F22" s="14"/>
      <c r="G22" s="14"/>
      <c r="H22" s="14"/>
      <c r="I22" s="14"/>
      <c r="J22" s="15"/>
    </row>
    <row r="23" spans="1:11" ht="27" customHeight="1" x14ac:dyDescent="0.25">
      <c r="A23" s="3"/>
      <c r="B23" s="43"/>
      <c r="C23" s="13"/>
      <c r="D23" s="13"/>
      <c r="E23" s="9"/>
      <c r="F23" s="14"/>
      <c r="G23" s="14"/>
      <c r="H23" s="14"/>
      <c r="I23" s="14"/>
      <c r="J23" s="15"/>
    </row>
    <row r="24" spans="1:11" ht="27" customHeight="1" thickBot="1" x14ac:dyDescent="0.3">
      <c r="A24" s="4"/>
      <c r="B24" s="8"/>
      <c r="C24" s="8"/>
      <c r="D24" s="8"/>
      <c r="E24" s="9"/>
      <c r="F24" s="12"/>
      <c r="G24" s="12"/>
      <c r="H24" s="12"/>
      <c r="I24" s="12"/>
      <c r="J24" s="8"/>
    </row>
    <row r="25" spans="1:11" ht="27" customHeight="1" thickBot="1" x14ac:dyDescent="0.3">
      <c r="E25" s="19" t="s">
        <v>0</v>
      </c>
      <c r="F25" s="29">
        <f>SUM(F13:F24)</f>
        <v>621613</v>
      </c>
      <c r="G25" s="29">
        <f t="shared" ref="G25:I25" si="0">SUM(G13:G24)</f>
        <v>621613</v>
      </c>
      <c r="H25" s="29">
        <f t="shared" si="0"/>
        <v>225936.77</v>
      </c>
      <c r="I25" s="29">
        <f t="shared" si="0"/>
        <v>225936.77</v>
      </c>
    </row>
    <row r="26" spans="1:11" ht="21.75" customHeight="1" x14ac:dyDescent="0.25">
      <c r="A26" s="30" t="s">
        <v>51</v>
      </c>
      <c r="B26" s="30"/>
      <c r="G26" s="18"/>
      <c r="H26" s="31"/>
      <c r="I26" s="31"/>
      <c r="J26" s="31"/>
      <c r="K26" s="31"/>
    </row>
    <row r="27" spans="1:11" ht="21.75" customHeight="1" x14ac:dyDescent="0.25">
      <c r="A27" s="30"/>
      <c r="B27" s="30"/>
      <c r="G27" s="18"/>
      <c r="H27" s="31"/>
      <c r="I27" s="31"/>
      <c r="J27" s="31"/>
      <c r="K27" s="31"/>
    </row>
    <row r="28" spans="1:11" ht="24" customHeight="1" x14ac:dyDescent="0.25">
      <c r="J28" s="32"/>
      <c r="K28" s="32"/>
    </row>
    <row r="29" spans="1:11" ht="12.75" customHeight="1" x14ac:dyDescent="0.25">
      <c r="C29" s="72" t="s">
        <v>20</v>
      </c>
      <c r="D29" s="72"/>
      <c r="E29" s="34"/>
      <c r="G29" s="72" t="s">
        <v>21</v>
      </c>
      <c r="H29" s="72"/>
      <c r="I29" s="33"/>
      <c r="J29" s="50" t="s">
        <v>40</v>
      </c>
      <c r="K29" s="34"/>
    </row>
    <row r="30" spans="1:11" ht="24" customHeight="1" x14ac:dyDescent="0.25">
      <c r="C30" s="71" t="s">
        <v>30</v>
      </c>
      <c r="D30" s="71"/>
      <c r="E30" s="21"/>
      <c r="G30" s="71" t="s">
        <v>32</v>
      </c>
      <c r="H30" s="71"/>
      <c r="I30" s="49"/>
      <c r="J30" s="49" t="s">
        <v>41</v>
      </c>
      <c r="K30" s="21"/>
    </row>
    <row r="31" spans="1:11" x14ac:dyDescent="0.25">
      <c r="C31" s="71" t="s">
        <v>31</v>
      </c>
      <c r="D31" s="71"/>
      <c r="E31" s="21"/>
      <c r="G31" s="71" t="s">
        <v>33</v>
      </c>
      <c r="H31" s="71"/>
      <c r="J31" s="49" t="s">
        <v>42</v>
      </c>
    </row>
    <row r="32" spans="1:11" ht="21.75" customHeight="1" x14ac:dyDescent="0.25">
      <c r="J32" s="32"/>
    </row>
    <row r="33" spans="3:4" ht="24" customHeight="1" x14ac:dyDescent="0.25">
      <c r="C33" s="30"/>
      <c r="D33" s="30"/>
    </row>
  </sheetData>
  <mergeCells count="9">
    <mergeCell ref="G31:H31"/>
    <mergeCell ref="C29:D29"/>
    <mergeCell ref="C30:D30"/>
    <mergeCell ref="C31:D31"/>
    <mergeCell ref="A1:J1"/>
    <mergeCell ref="C5:D5"/>
    <mergeCell ref="F11:I11"/>
    <mergeCell ref="G29:H29"/>
    <mergeCell ref="G30:H30"/>
  </mergeCells>
  <hyperlinks>
    <hyperlink ref="H6" r:id="rId1"/>
  </hyperlinks>
  <printOptions horizontalCentered="1" verticalCentered="1"/>
  <pageMargins left="0.62" right="0.35" top="0.19685039370078741" bottom="0.19685039370078741" header="0.31496062992125984" footer="0.31496062992125984"/>
  <pageSetup scale="6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="80" zoomScaleNormal="80" workbookViewId="0">
      <selection activeCell="G13" sqref="G13"/>
    </sheetView>
  </sheetViews>
  <sheetFormatPr baseColWidth="10" defaultColWidth="24.85546875" defaultRowHeight="12.75" x14ac:dyDescent="0.25"/>
  <cols>
    <col min="1" max="1" width="3.5703125" style="20" bestFit="1" customWidth="1"/>
    <col min="2" max="2" width="21.7109375" style="20" customWidth="1"/>
    <col min="3" max="3" width="32.42578125" style="20" customWidth="1"/>
    <col min="4" max="4" width="16.42578125" style="20" customWidth="1"/>
    <col min="5" max="5" width="20.140625" style="20" customWidth="1"/>
    <col min="6" max="6" width="18.28515625" style="20" customWidth="1"/>
    <col min="7" max="7" width="18.85546875" style="20" customWidth="1"/>
    <col min="8" max="8" width="20.28515625" style="20" customWidth="1"/>
    <col min="9" max="9" width="15.5703125" style="20" customWidth="1"/>
    <col min="10" max="10" width="35.5703125" style="20" customWidth="1"/>
    <col min="11" max="16384" width="24.85546875" style="20"/>
  </cols>
  <sheetData>
    <row r="1" spans="1:11" ht="55.5" customHeight="1" thickBot="1" x14ac:dyDescent="0.3">
      <c r="A1" s="73" t="s">
        <v>47</v>
      </c>
      <c r="B1" s="74"/>
      <c r="C1" s="75"/>
      <c r="D1" s="75"/>
      <c r="E1" s="75"/>
      <c r="F1" s="75"/>
      <c r="G1" s="75"/>
      <c r="H1" s="75"/>
      <c r="I1" s="75"/>
      <c r="J1" s="75"/>
    </row>
    <row r="2" spans="1:11" ht="17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16.5" customHeight="1" x14ac:dyDescent="0.25">
      <c r="A3" s="16"/>
      <c r="B3" s="21" t="s">
        <v>9</v>
      </c>
      <c r="C3" s="22" t="s">
        <v>23</v>
      </c>
      <c r="D3" s="23"/>
      <c r="E3" s="28"/>
      <c r="G3" s="21" t="s">
        <v>48</v>
      </c>
      <c r="H3" s="32"/>
      <c r="I3" s="32"/>
      <c r="J3" s="32"/>
    </row>
    <row r="4" spans="1:11" ht="32.25" customHeight="1" x14ac:dyDescent="0.25">
      <c r="B4" s="21" t="s">
        <v>10</v>
      </c>
      <c r="C4" s="47" t="s">
        <v>22</v>
      </c>
      <c r="D4" s="46"/>
      <c r="E4" s="44"/>
      <c r="G4" s="21" t="s">
        <v>8</v>
      </c>
      <c r="H4" s="36" t="s">
        <v>24</v>
      </c>
      <c r="I4" s="22"/>
      <c r="J4" s="22"/>
    </row>
    <row r="5" spans="1:11" ht="36" customHeight="1" x14ac:dyDescent="0.25">
      <c r="B5" s="25" t="s">
        <v>2</v>
      </c>
      <c r="C5" s="76" t="s">
        <v>34</v>
      </c>
      <c r="D5" s="76"/>
      <c r="E5" s="45"/>
      <c r="F5" s="41"/>
      <c r="G5" s="21" t="s">
        <v>11</v>
      </c>
      <c r="H5" s="37" t="s">
        <v>25</v>
      </c>
      <c r="I5" s="22"/>
      <c r="J5" s="22"/>
    </row>
    <row r="6" spans="1:11" ht="20.25" customHeight="1" x14ac:dyDescent="0.25">
      <c r="B6" s="21" t="s">
        <v>1</v>
      </c>
      <c r="C6" s="42"/>
      <c r="D6" s="46"/>
      <c r="E6" s="39"/>
      <c r="F6" s="41"/>
      <c r="G6" s="21" t="s">
        <v>16</v>
      </c>
      <c r="H6" s="27" t="s">
        <v>26</v>
      </c>
      <c r="I6" s="22"/>
      <c r="J6" s="22"/>
    </row>
    <row r="7" spans="1:11" ht="21" customHeight="1" x14ac:dyDescent="0.25">
      <c r="B7" s="21" t="s">
        <v>3</v>
      </c>
      <c r="C7" s="42">
        <v>2015</v>
      </c>
      <c r="D7" s="46"/>
      <c r="E7" s="39"/>
      <c r="F7" s="41"/>
      <c r="G7" s="21" t="s">
        <v>19</v>
      </c>
      <c r="H7" s="22" t="s">
        <v>27</v>
      </c>
      <c r="I7" s="22" t="s">
        <v>28</v>
      </c>
      <c r="J7" s="22"/>
    </row>
    <row r="8" spans="1:11" ht="21" customHeight="1" x14ac:dyDescent="0.25">
      <c r="C8" s="28"/>
      <c r="D8" s="28"/>
      <c r="E8" s="39"/>
      <c r="F8" s="41"/>
    </row>
    <row r="9" spans="1:11" ht="16.5" customHeight="1" x14ac:dyDescent="0.2">
      <c r="A9" s="55"/>
      <c r="B9" s="56" t="s">
        <v>49</v>
      </c>
      <c r="C9" s="57"/>
      <c r="D9" s="57"/>
      <c r="E9" s="57"/>
      <c r="F9" s="21"/>
      <c r="G9" s="21"/>
      <c r="H9" s="21"/>
      <c r="I9" s="21"/>
      <c r="J9" s="21"/>
    </row>
    <row r="10" spans="1:11" ht="20.25" customHeight="1" x14ac:dyDescent="0.25">
      <c r="A10" s="57"/>
      <c r="B10" s="57" t="s">
        <v>50</v>
      </c>
      <c r="C10" s="58"/>
      <c r="D10" s="58"/>
      <c r="E10" s="58"/>
    </row>
    <row r="11" spans="1:11" ht="16.5" customHeight="1" thickBot="1" x14ac:dyDescent="0.3">
      <c r="F11" s="77" t="s">
        <v>6</v>
      </c>
      <c r="G11" s="77"/>
      <c r="H11" s="77"/>
      <c r="I11" s="77"/>
    </row>
    <row r="12" spans="1:11" ht="28.5" customHeight="1" thickBot="1" x14ac:dyDescent="0.3">
      <c r="A12" s="1" t="s">
        <v>4</v>
      </c>
      <c r="B12" s="17" t="s">
        <v>36</v>
      </c>
      <c r="C12" s="17" t="s">
        <v>12</v>
      </c>
      <c r="D12" s="17" t="s">
        <v>37</v>
      </c>
      <c r="E12" s="17" t="s">
        <v>5</v>
      </c>
      <c r="F12" s="2" t="s">
        <v>15</v>
      </c>
      <c r="G12" s="2" t="s">
        <v>13</v>
      </c>
      <c r="H12" s="2" t="s">
        <v>14</v>
      </c>
      <c r="I12" s="2" t="s">
        <v>17</v>
      </c>
      <c r="J12" s="1" t="s">
        <v>7</v>
      </c>
    </row>
    <row r="13" spans="1:11" ht="59.25" customHeight="1" x14ac:dyDescent="0.25">
      <c r="A13" s="3">
        <v>1</v>
      </c>
      <c r="B13" s="3" t="s">
        <v>46</v>
      </c>
      <c r="C13" s="6" t="s">
        <v>39</v>
      </c>
      <c r="D13" s="6" t="s">
        <v>38</v>
      </c>
      <c r="E13" s="3" t="s">
        <v>29</v>
      </c>
      <c r="F13" s="10">
        <f>1305538.42-42244.39-48557.6</f>
        <v>1214736.43</v>
      </c>
      <c r="G13" s="10">
        <f>F13</f>
        <v>1214736.43</v>
      </c>
      <c r="H13" s="10">
        <f>853878.42+225739.99</f>
        <v>1079618.4100000001</v>
      </c>
      <c r="I13" s="10">
        <f>H13</f>
        <v>1079618.4100000001</v>
      </c>
      <c r="J13" s="6"/>
      <c r="K13" s="51"/>
    </row>
    <row r="14" spans="1:11" ht="27" customHeight="1" thickBot="1" x14ac:dyDescent="0.3">
      <c r="A14" s="4"/>
      <c r="B14" s="4"/>
      <c r="C14" s="7"/>
      <c r="D14" s="7"/>
      <c r="E14" s="9"/>
      <c r="F14" s="11"/>
      <c r="G14" s="11"/>
      <c r="H14" s="11"/>
      <c r="I14" s="11"/>
      <c r="J14" s="5"/>
    </row>
    <row r="15" spans="1:11" ht="27" customHeight="1" x14ac:dyDescent="0.25">
      <c r="A15" s="3"/>
      <c r="B15" s="43"/>
      <c r="C15" s="7"/>
      <c r="D15" s="7"/>
      <c r="E15" s="9"/>
      <c r="F15" s="11"/>
      <c r="G15" s="11"/>
      <c r="H15" s="11"/>
      <c r="I15" s="11"/>
      <c r="J15" s="5"/>
    </row>
    <row r="16" spans="1:11" ht="27" customHeight="1" thickBot="1" x14ac:dyDescent="0.3">
      <c r="A16" s="4"/>
      <c r="B16" s="4"/>
      <c r="C16" s="7"/>
      <c r="D16" s="7"/>
      <c r="E16" s="9"/>
      <c r="F16" s="11"/>
      <c r="G16" s="11"/>
      <c r="H16" s="11"/>
      <c r="I16" s="11"/>
      <c r="J16" s="5"/>
    </row>
    <row r="17" spans="1:11" ht="27" customHeight="1" x14ac:dyDescent="0.25">
      <c r="A17" s="3"/>
      <c r="B17" s="43"/>
      <c r="C17" s="13"/>
      <c r="D17" s="13"/>
      <c r="E17" s="9"/>
      <c r="F17" s="14"/>
      <c r="G17" s="14"/>
      <c r="H17" s="14"/>
      <c r="I17" s="14"/>
      <c r="J17" s="15"/>
    </row>
    <row r="18" spans="1:11" ht="27" customHeight="1" thickBot="1" x14ac:dyDescent="0.3">
      <c r="A18" s="4"/>
      <c r="B18" s="4"/>
      <c r="C18" s="13"/>
      <c r="D18" s="13"/>
      <c r="E18" s="9"/>
      <c r="F18" s="14"/>
      <c r="G18" s="14"/>
      <c r="H18" s="14"/>
      <c r="I18" s="14"/>
      <c r="J18" s="15"/>
    </row>
    <row r="19" spans="1:11" ht="27" customHeight="1" x14ac:dyDescent="0.25">
      <c r="A19" s="3"/>
      <c r="B19" s="43"/>
      <c r="C19" s="13"/>
      <c r="D19" s="13"/>
      <c r="E19" s="9"/>
      <c r="F19" s="14"/>
      <c r="G19" s="14"/>
      <c r="H19" s="14"/>
      <c r="I19" s="14"/>
      <c r="J19" s="15"/>
    </row>
    <row r="20" spans="1:11" ht="27" customHeight="1" thickBot="1" x14ac:dyDescent="0.3">
      <c r="A20" s="4"/>
      <c r="B20" s="4"/>
      <c r="C20" s="13"/>
      <c r="D20" s="13"/>
      <c r="E20" s="9"/>
      <c r="F20" s="14"/>
      <c r="G20" s="14"/>
      <c r="H20" s="14"/>
      <c r="I20" s="14"/>
      <c r="J20" s="15"/>
    </row>
    <row r="21" spans="1:11" ht="27" customHeight="1" x14ac:dyDescent="0.25">
      <c r="A21" s="3"/>
      <c r="B21" s="43"/>
      <c r="C21" s="13"/>
      <c r="D21" s="13"/>
      <c r="E21" s="9"/>
      <c r="F21" s="14"/>
      <c r="G21" s="14"/>
      <c r="H21" s="14"/>
      <c r="I21" s="14"/>
      <c r="J21" s="15"/>
    </row>
    <row r="22" spans="1:11" ht="27" customHeight="1" thickBot="1" x14ac:dyDescent="0.3">
      <c r="A22" s="4"/>
      <c r="B22" s="4"/>
      <c r="C22" s="13"/>
      <c r="D22" s="13"/>
      <c r="E22" s="9"/>
      <c r="F22" s="14"/>
      <c r="G22" s="14"/>
      <c r="H22" s="14"/>
      <c r="I22" s="14"/>
      <c r="J22" s="15"/>
    </row>
    <row r="23" spans="1:11" ht="27" customHeight="1" x14ac:dyDescent="0.25">
      <c r="A23" s="3"/>
      <c r="B23" s="43"/>
      <c r="C23" s="13"/>
      <c r="D23" s="13"/>
      <c r="E23" s="9"/>
      <c r="F23" s="14"/>
      <c r="G23" s="14"/>
      <c r="H23" s="14"/>
      <c r="I23" s="14"/>
      <c r="J23" s="15"/>
    </row>
    <row r="24" spans="1:11" ht="27" customHeight="1" thickBot="1" x14ac:dyDescent="0.3">
      <c r="A24" s="4"/>
      <c r="B24" s="8"/>
      <c r="C24" s="8"/>
      <c r="D24" s="8"/>
      <c r="E24" s="9"/>
      <c r="F24" s="12"/>
      <c r="G24" s="12"/>
      <c r="H24" s="12"/>
      <c r="I24" s="12"/>
      <c r="J24" s="8"/>
    </row>
    <row r="25" spans="1:11" ht="27" customHeight="1" thickBot="1" x14ac:dyDescent="0.3">
      <c r="E25" s="19" t="s">
        <v>0</v>
      </c>
      <c r="F25" s="29">
        <f>SUM(F13:F24)</f>
        <v>1214736.43</v>
      </c>
      <c r="G25" s="29">
        <f t="shared" ref="G25:I25" si="0">SUM(G13:G24)</f>
        <v>1214736.43</v>
      </c>
      <c r="H25" s="29">
        <f t="shared" si="0"/>
        <v>1079618.4100000001</v>
      </c>
      <c r="I25" s="29">
        <f t="shared" si="0"/>
        <v>1079618.4100000001</v>
      </c>
    </row>
    <row r="26" spans="1:11" ht="21.75" customHeight="1" x14ac:dyDescent="0.25">
      <c r="A26" s="30" t="s">
        <v>18</v>
      </c>
      <c r="B26" s="30"/>
      <c r="G26" s="18"/>
      <c r="H26" s="31"/>
      <c r="I26" s="31"/>
      <c r="J26" s="31"/>
      <c r="K26" s="31"/>
    </row>
    <row r="27" spans="1:11" ht="21.75" customHeight="1" x14ac:dyDescent="0.25">
      <c r="A27" s="30"/>
      <c r="B27" s="30"/>
      <c r="G27" s="18"/>
      <c r="H27" s="31"/>
      <c r="I27" s="31"/>
      <c r="J27" s="31"/>
      <c r="K27" s="31"/>
    </row>
    <row r="28" spans="1:11" ht="24" customHeight="1" x14ac:dyDescent="0.25">
      <c r="J28" s="32"/>
      <c r="K28" s="32"/>
    </row>
    <row r="29" spans="1:11" ht="12.75" customHeight="1" x14ac:dyDescent="0.25">
      <c r="C29" s="72" t="s">
        <v>20</v>
      </c>
      <c r="D29" s="72"/>
      <c r="E29" s="34"/>
      <c r="G29" s="72" t="s">
        <v>21</v>
      </c>
      <c r="H29" s="72"/>
      <c r="I29" s="33"/>
      <c r="J29" s="50" t="s">
        <v>40</v>
      </c>
      <c r="K29" s="34"/>
    </row>
    <row r="30" spans="1:11" ht="24" customHeight="1" x14ac:dyDescent="0.25">
      <c r="C30" s="71" t="s">
        <v>30</v>
      </c>
      <c r="D30" s="71"/>
      <c r="E30" s="21"/>
      <c r="G30" s="71" t="s">
        <v>32</v>
      </c>
      <c r="H30" s="71"/>
      <c r="I30" s="49"/>
      <c r="J30" s="49" t="s">
        <v>41</v>
      </c>
      <c r="K30" s="21"/>
    </row>
    <row r="31" spans="1:11" x14ac:dyDescent="0.25">
      <c r="C31" s="71" t="s">
        <v>31</v>
      </c>
      <c r="D31" s="71"/>
      <c r="E31" s="21"/>
      <c r="G31" s="71" t="s">
        <v>33</v>
      </c>
      <c r="H31" s="71"/>
      <c r="J31" s="49" t="s">
        <v>42</v>
      </c>
    </row>
    <row r="32" spans="1:11" ht="21.75" customHeight="1" x14ac:dyDescent="0.25">
      <c r="J32" s="32"/>
    </row>
    <row r="33" spans="3:4" ht="24" customHeight="1" x14ac:dyDescent="0.25">
      <c r="C33" s="30"/>
      <c r="D33" s="30"/>
    </row>
  </sheetData>
  <mergeCells count="9">
    <mergeCell ref="G31:H31"/>
    <mergeCell ref="C29:D29"/>
    <mergeCell ref="C30:D30"/>
    <mergeCell ref="C31:D31"/>
    <mergeCell ref="A1:J1"/>
    <mergeCell ref="C5:D5"/>
    <mergeCell ref="F11:I11"/>
    <mergeCell ref="G29:H29"/>
    <mergeCell ref="G30:H30"/>
  </mergeCells>
  <hyperlinks>
    <hyperlink ref="H6" r:id="rId1"/>
  </hyperlinks>
  <printOptions horizontalCentered="1" verticalCentered="1"/>
  <pageMargins left="0.62" right="0.35" top="0.19685039370078741" bottom="0.19685039370078741" header="0.31496062992125984" footer="0.31496062992125984"/>
  <pageSetup scale="6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zoomScale="80" zoomScaleNormal="80" workbookViewId="0">
      <selection sqref="A1:H1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1" ht="55.5" customHeight="1" thickBot="1" x14ac:dyDescent="0.3">
      <c r="A1" s="73" t="s">
        <v>52</v>
      </c>
      <c r="B1" s="75"/>
      <c r="C1" s="75"/>
      <c r="D1" s="75"/>
      <c r="E1" s="75"/>
      <c r="F1" s="75"/>
      <c r="G1" s="75"/>
      <c r="H1" s="75"/>
    </row>
    <row r="2" spans="1:11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1" ht="16.5" customHeight="1" x14ac:dyDescent="0.25">
      <c r="A3" s="16"/>
      <c r="B3" s="21" t="s">
        <v>9</v>
      </c>
      <c r="C3" s="22" t="s">
        <v>23</v>
      </c>
      <c r="E3" s="21" t="s">
        <v>48</v>
      </c>
      <c r="F3" s="32"/>
      <c r="G3" s="32"/>
      <c r="H3" s="32"/>
    </row>
    <row r="4" spans="1:11" ht="32.25" customHeight="1" x14ac:dyDescent="0.25">
      <c r="B4" s="21" t="s">
        <v>10</v>
      </c>
      <c r="C4" s="38" t="s">
        <v>22</v>
      </c>
      <c r="E4" s="21" t="s">
        <v>8</v>
      </c>
      <c r="F4" s="36" t="s">
        <v>24</v>
      </c>
      <c r="G4" s="22"/>
      <c r="H4" s="22"/>
    </row>
    <row r="5" spans="1:11" ht="48.75" customHeight="1" x14ac:dyDescent="0.25">
      <c r="B5" s="25" t="s">
        <v>2</v>
      </c>
      <c r="C5" s="40" t="s">
        <v>35</v>
      </c>
      <c r="D5" s="41"/>
      <c r="E5" s="21" t="s">
        <v>11</v>
      </c>
      <c r="F5" s="37" t="s">
        <v>25</v>
      </c>
      <c r="G5" s="22"/>
      <c r="H5" s="22"/>
    </row>
    <row r="6" spans="1:11" ht="20.25" customHeight="1" x14ac:dyDescent="0.25">
      <c r="B6" s="21" t="s">
        <v>1</v>
      </c>
      <c r="C6" s="42"/>
      <c r="D6" s="41"/>
      <c r="E6" s="21" t="s">
        <v>16</v>
      </c>
      <c r="F6" s="27" t="s">
        <v>26</v>
      </c>
      <c r="G6" s="22"/>
      <c r="H6" s="22"/>
    </row>
    <row r="7" spans="1:11" ht="21" customHeight="1" x14ac:dyDescent="0.25">
      <c r="B7" s="21" t="s">
        <v>3</v>
      </c>
      <c r="C7" s="42" t="s">
        <v>60</v>
      </c>
      <c r="D7" s="41"/>
      <c r="E7" s="21" t="s">
        <v>19</v>
      </c>
      <c r="F7" s="22" t="s">
        <v>27</v>
      </c>
      <c r="G7" s="22" t="s">
        <v>28</v>
      </c>
      <c r="H7" s="22"/>
    </row>
    <row r="8" spans="1:11" ht="21" customHeight="1" x14ac:dyDescent="0.25">
      <c r="B8" s="28"/>
      <c r="C8" s="39"/>
      <c r="D8" s="41"/>
    </row>
    <row r="9" spans="1:11" ht="16.5" customHeight="1" x14ac:dyDescent="0.2">
      <c r="A9" s="55"/>
      <c r="B9" s="56" t="s">
        <v>49</v>
      </c>
      <c r="C9" s="57"/>
      <c r="D9" s="57"/>
      <c r="E9" s="57"/>
      <c r="F9" s="21"/>
      <c r="G9" s="21"/>
      <c r="H9" s="21"/>
      <c r="I9" s="21"/>
      <c r="J9" s="21"/>
    </row>
    <row r="10" spans="1:11" ht="20.25" customHeight="1" x14ac:dyDescent="0.25">
      <c r="A10" s="57"/>
      <c r="B10" s="57" t="s">
        <v>50</v>
      </c>
      <c r="C10" s="58"/>
      <c r="D10" s="58"/>
      <c r="E10" s="58"/>
    </row>
    <row r="11" spans="1:11" ht="16.5" customHeight="1" thickBot="1" x14ac:dyDescent="0.3">
      <c r="D11" s="77" t="s">
        <v>6</v>
      </c>
      <c r="E11" s="77"/>
      <c r="F11" s="77"/>
      <c r="G11" s="77"/>
    </row>
    <row r="12" spans="1:11" ht="18.75" customHeight="1" thickBot="1" x14ac:dyDescent="0.3">
      <c r="A12" s="1" t="s">
        <v>4</v>
      </c>
      <c r="B12" s="17" t="s">
        <v>53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1" ht="21" customHeight="1" x14ac:dyDescent="0.25">
      <c r="A13" s="3"/>
      <c r="B13" s="6">
        <v>113</v>
      </c>
      <c r="C13" s="3" t="s">
        <v>29</v>
      </c>
      <c r="D13" s="10">
        <v>31795403.116750009</v>
      </c>
      <c r="E13" s="10">
        <f>F13+9700000</f>
        <v>31612193</v>
      </c>
      <c r="F13" s="10">
        <v>21912193</v>
      </c>
      <c r="G13" s="10">
        <v>21912193</v>
      </c>
      <c r="H13" s="6"/>
      <c r="J13" s="20">
        <v>31795403.116750009</v>
      </c>
      <c r="K13" s="20">
        <f>J13</f>
        <v>31795403.116750009</v>
      </c>
    </row>
    <row r="14" spans="1:11" ht="21" customHeight="1" thickBot="1" x14ac:dyDescent="0.3">
      <c r="A14" s="4"/>
      <c r="B14" s="7">
        <v>132</v>
      </c>
      <c r="C14" s="9" t="s">
        <v>29</v>
      </c>
      <c r="D14" s="11">
        <v>5352753.8893951382</v>
      </c>
      <c r="E14" s="11">
        <f>F14+1900000</f>
        <v>5231176</v>
      </c>
      <c r="F14" s="11">
        <f>1148399+2182777</f>
        <v>3331176</v>
      </c>
      <c r="G14" s="11">
        <f>1148399+2182777</f>
        <v>3331176</v>
      </c>
      <c r="H14" s="5"/>
      <c r="J14" s="20">
        <v>1821353.9008118054</v>
      </c>
      <c r="K14" s="20">
        <f>SUM(J14:J15)</f>
        <v>5352753.8893951382</v>
      </c>
    </row>
    <row r="15" spans="1:11" ht="21" customHeight="1" x14ac:dyDescent="0.25">
      <c r="A15" s="3"/>
      <c r="B15" s="7">
        <v>141</v>
      </c>
      <c r="C15" s="9" t="s">
        <v>29</v>
      </c>
      <c r="D15" s="11">
        <v>3927587.1304959245</v>
      </c>
      <c r="E15" s="11">
        <f>F15+1400000</f>
        <v>3797023</v>
      </c>
      <c r="F15" s="11">
        <f>1818705+578318</f>
        <v>2397023</v>
      </c>
      <c r="G15" s="11">
        <f>1818705+578318</f>
        <v>2397023</v>
      </c>
      <c r="H15" s="5"/>
      <c r="J15" s="20">
        <v>3531399.9885833324</v>
      </c>
      <c r="K15" s="20">
        <f>J16+J17</f>
        <v>3927587.1304959245</v>
      </c>
    </row>
    <row r="16" spans="1:11" ht="21" customHeight="1" x14ac:dyDescent="0.25">
      <c r="A16" s="43"/>
      <c r="B16" s="7">
        <v>142</v>
      </c>
      <c r="C16" s="9" t="s">
        <v>29</v>
      </c>
      <c r="D16" s="11">
        <v>1472839.7077562499</v>
      </c>
      <c r="E16" s="11">
        <f>F16+300000</f>
        <v>1112107</v>
      </c>
      <c r="F16" s="11">
        <v>812107</v>
      </c>
      <c r="G16" s="11">
        <v>812107</v>
      </c>
      <c r="H16" s="5"/>
      <c r="J16" s="20">
        <v>2940030.1580109247</v>
      </c>
      <c r="K16" s="20">
        <f>J18</f>
        <v>1472839.7077562499</v>
      </c>
    </row>
    <row r="17" spans="1:11" ht="21" customHeight="1" x14ac:dyDescent="0.25">
      <c r="A17" s="43"/>
      <c r="B17" s="7">
        <v>143</v>
      </c>
      <c r="C17" s="9" t="s">
        <v>29</v>
      </c>
      <c r="D17" s="11">
        <v>635907.92194499995</v>
      </c>
      <c r="E17" s="11">
        <f>F17+250000</f>
        <v>574843</v>
      </c>
      <c r="F17" s="11">
        <v>324843</v>
      </c>
      <c r="G17" s="11">
        <v>324843</v>
      </c>
      <c r="H17" s="5"/>
      <c r="J17" s="20">
        <v>987556.97248500003</v>
      </c>
      <c r="K17" s="20">
        <f>J19</f>
        <v>635907.92194499995</v>
      </c>
    </row>
    <row r="18" spans="1:11" ht="21" customHeight="1" x14ac:dyDescent="0.25">
      <c r="A18" s="43"/>
      <c r="B18" s="7">
        <v>154</v>
      </c>
      <c r="C18" s="9" t="s">
        <v>29</v>
      </c>
      <c r="D18" s="11">
        <v>9000</v>
      </c>
      <c r="E18" s="11">
        <f t="shared" ref="E15:E34" si="0">F18</f>
        <v>9000</v>
      </c>
      <c r="F18" s="11">
        <v>9000</v>
      </c>
      <c r="G18" s="11">
        <v>9000</v>
      </c>
      <c r="H18" s="5"/>
      <c r="J18" s="20">
        <v>1472839.7077562499</v>
      </c>
      <c r="K18" s="20">
        <f>J20</f>
        <v>9000</v>
      </c>
    </row>
    <row r="19" spans="1:11" ht="21" customHeight="1" x14ac:dyDescent="0.25">
      <c r="A19" s="43"/>
      <c r="B19" s="7">
        <v>159</v>
      </c>
      <c r="C19" s="9" t="s">
        <v>29</v>
      </c>
      <c r="D19" s="11">
        <v>1966359.8199999994</v>
      </c>
      <c r="E19" s="11">
        <f>F19+500000</f>
        <v>1850902</v>
      </c>
      <c r="F19" s="11">
        <v>1350902</v>
      </c>
      <c r="G19" s="11">
        <v>1350902</v>
      </c>
      <c r="H19" s="5"/>
      <c r="I19" s="51">
        <f>SUM(F20:F34)</f>
        <v>326322</v>
      </c>
      <c r="J19" s="20">
        <v>635907.92194499995</v>
      </c>
      <c r="K19" s="20">
        <f>J21</f>
        <v>1966359.8199999994</v>
      </c>
    </row>
    <row r="20" spans="1:11" ht="21" customHeight="1" x14ac:dyDescent="0.25">
      <c r="A20" s="43"/>
      <c r="B20" s="7">
        <v>211</v>
      </c>
      <c r="C20" s="9" t="s">
        <v>29</v>
      </c>
      <c r="D20" s="11">
        <v>213695.5</v>
      </c>
      <c r="E20" s="11">
        <f t="shared" si="0"/>
        <v>95471</v>
      </c>
      <c r="F20" s="11">
        <f>70625+24846</f>
        <v>95471</v>
      </c>
      <c r="G20" s="11">
        <f>70625+24846</f>
        <v>95471</v>
      </c>
      <c r="H20" s="5"/>
      <c r="I20" s="51">
        <f>SUM(F54:F71)</f>
        <v>448964.35</v>
      </c>
      <c r="J20" s="20">
        <v>9000</v>
      </c>
    </row>
    <row r="21" spans="1:11" ht="21" customHeight="1" x14ac:dyDescent="0.25">
      <c r="A21" s="43"/>
      <c r="B21" s="7">
        <v>212</v>
      </c>
      <c r="C21" s="9" t="s">
        <v>29</v>
      </c>
      <c r="D21" s="11">
        <v>216878.12</v>
      </c>
      <c r="E21" s="11">
        <f t="shared" si="0"/>
        <v>90319</v>
      </c>
      <c r="F21" s="11">
        <v>90319</v>
      </c>
      <c r="G21" s="11">
        <v>90319</v>
      </c>
      <c r="H21" s="5"/>
      <c r="I21" s="51">
        <f>SUM(I19:I20)</f>
        <v>775286.35</v>
      </c>
      <c r="J21" s="20">
        <v>1966359.8199999994</v>
      </c>
    </row>
    <row r="22" spans="1:11" ht="21" customHeight="1" x14ac:dyDescent="0.25">
      <c r="A22" s="43"/>
      <c r="B22" s="7">
        <v>214</v>
      </c>
      <c r="C22" s="9" t="s">
        <v>29</v>
      </c>
      <c r="D22" s="11">
        <v>8819.59</v>
      </c>
      <c r="E22" s="11">
        <f t="shared" si="0"/>
        <v>1058</v>
      </c>
      <c r="F22" s="11">
        <v>1058</v>
      </c>
      <c r="G22" s="11">
        <v>1058</v>
      </c>
      <c r="H22" s="5"/>
    </row>
    <row r="23" spans="1:11" ht="21" customHeight="1" x14ac:dyDescent="0.25">
      <c r="A23" s="43"/>
      <c r="B23" s="7">
        <v>215</v>
      </c>
      <c r="C23" s="9" t="s">
        <v>29</v>
      </c>
      <c r="D23" s="11">
        <v>11550</v>
      </c>
      <c r="E23" s="11">
        <f t="shared" si="0"/>
        <v>8374</v>
      </c>
      <c r="F23" s="11">
        <v>8374</v>
      </c>
      <c r="G23" s="11">
        <v>8374</v>
      </c>
      <c r="H23" s="5"/>
    </row>
    <row r="24" spans="1:11" ht="21" customHeight="1" x14ac:dyDescent="0.25">
      <c r="A24" s="43"/>
      <c r="B24" s="7">
        <v>216</v>
      </c>
      <c r="C24" s="9" t="s">
        <v>29</v>
      </c>
      <c r="D24" s="11">
        <v>9100.5</v>
      </c>
      <c r="E24" s="11">
        <v>9100.5</v>
      </c>
      <c r="F24" s="11">
        <v>0</v>
      </c>
      <c r="G24" s="11">
        <v>0</v>
      </c>
      <c r="H24" s="5"/>
    </row>
    <row r="25" spans="1:11" ht="21" customHeight="1" x14ac:dyDescent="0.25">
      <c r="A25" s="43"/>
      <c r="B25" s="7">
        <v>217</v>
      </c>
      <c r="C25" s="9" t="s">
        <v>29</v>
      </c>
      <c r="D25" s="11">
        <v>1275</v>
      </c>
      <c r="E25" s="11">
        <f t="shared" si="0"/>
        <v>940</v>
      </c>
      <c r="F25" s="11">
        <v>940</v>
      </c>
      <c r="G25" s="11">
        <v>940</v>
      </c>
      <c r="H25" s="5"/>
    </row>
    <row r="26" spans="1:11" ht="21" customHeight="1" thickBot="1" x14ac:dyDescent="0.3">
      <c r="A26" s="4"/>
      <c r="B26" s="7">
        <v>221</v>
      </c>
      <c r="C26" s="9" t="s">
        <v>29</v>
      </c>
      <c r="D26" s="11">
        <v>157390.5</v>
      </c>
      <c r="E26" s="11">
        <f t="shared" si="0"/>
        <v>87387</v>
      </c>
      <c r="F26" s="11">
        <v>87387</v>
      </c>
      <c r="G26" s="11">
        <v>87387</v>
      </c>
      <c r="H26" s="5"/>
    </row>
    <row r="27" spans="1:11" ht="21" customHeight="1" x14ac:dyDescent="0.25">
      <c r="A27" s="3"/>
      <c r="B27" s="13">
        <v>223</v>
      </c>
      <c r="C27" s="9" t="s">
        <v>29</v>
      </c>
      <c r="D27" s="14">
        <v>4125</v>
      </c>
      <c r="E27" s="11">
        <f t="shared" si="0"/>
        <v>350</v>
      </c>
      <c r="F27" s="14">
        <v>350</v>
      </c>
      <c r="G27" s="14">
        <v>350</v>
      </c>
      <c r="H27" s="15"/>
    </row>
    <row r="28" spans="1:11" ht="21" customHeight="1" x14ac:dyDescent="0.25">
      <c r="A28" s="43"/>
      <c r="B28" s="13">
        <v>241</v>
      </c>
      <c r="C28" s="9" t="s">
        <v>29</v>
      </c>
      <c r="D28" s="14">
        <f>5000+1900+5715</f>
        <v>12615</v>
      </c>
      <c r="E28" s="11">
        <f t="shared" si="0"/>
        <v>12384</v>
      </c>
      <c r="F28" s="14">
        <v>12384</v>
      </c>
      <c r="G28" s="14">
        <v>12384</v>
      </c>
      <c r="H28" s="15"/>
    </row>
    <row r="29" spans="1:11" ht="21" customHeight="1" thickBot="1" x14ac:dyDescent="0.3">
      <c r="A29" s="4"/>
      <c r="B29" s="13">
        <v>242</v>
      </c>
      <c r="C29" s="9" t="s">
        <v>29</v>
      </c>
      <c r="D29" s="14">
        <f>10000-5000</f>
        <v>5000</v>
      </c>
      <c r="E29" s="11">
        <f t="shared" si="0"/>
        <v>343</v>
      </c>
      <c r="F29" s="14">
        <v>343</v>
      </c>
      <c r="G29" s="14">
        <v>343</v>
      </c>
      <c r="H29" s="15"/>
    </row>
    <row r="30" spans="1:11" ht="21" customHeight="1" x14ac:dyDescent="0.25">
      <c r="A30" s="3"/>
      <c r="B30" s="13">
        <v>243</v>
      </c>
      <c r="C30" s="9" t="s">
        <v>29</v>
      </c>
      <c r="D30" s="14">
        <f>5000-1900</f>
        <v>3100</v>
      </c>
      <c r="E30" s="11">
        <f t="shared" si="0"/>
        <v>1636</v>
      </c>
      <c r="F30" s="14">
        <v>1636</v>
      </c>
      <c r="G30" s="14">
        <v>1636</v>
      </c>
      <c r="H30" s="15"/>
    </row>
    <row r="31" spans="1:11" ht="21" customHeight="1" thickBot="1" x14ac:dyDescent="0.3">
      <c r="A31" s="4"/>
      <c r="B31" s="13">
        <v>244</v>
      </c>
      <c r="C31" s="9" t="s">
        <v>29</v>
      </c>
      <c r="D31" s="14">
        <v>6645.5150000000003</v>
      </c>
      <c r="E31" s="11">
        <f t="shared" si="0"/>
        <v>2285</v>
      </c>
      <c r="F31" s="14">
        <v>2285</v>
      </c>
      <c r="G31" s="14">
        <v>2285</v>
      </c>
      <c r="H31" s="15"/>
    </row>
    <row r="32" spans="1:11" ht="21" customHeight="1" x14ac:dyDescent="0.25">
      <c r="A32" s="3"/>
      <c r="B32" s="13">
        <v>245</v>
      </c>
      <c r="C32" s="9" t="s">
        <v>29</v>
      </c>
      <c r="D32" s="14">
        <v>4315.2</v>
      </c>
      <c r="E32" s="11">
        <v>4315.2</v>
      </c>
      <c r="F32" s="14">
        <v>0</v>
      </c>
      <c r="G32" s="14">
        <v>0</v>
      </c>
      <c r="H32" s="15"/>
    </row>
    <row r="33" spans="1:9" ht="21" customHeight="1" thickBot="1" x14ac:dyDescent="0.3">
      <c r="A33" s="4"/>
      <c r="B33" s="13">
        <v>246</v>
      </c>
      <c r="C33" s="9" t="s">
        <v>29</v>
      </c>
      <c r="D33" s="14">
        <v>40350.729999999996</v>
      </c>
      <c r="E33" s="11">
        <f t="shared" si="0"/>
        <v>23745</v>
      </c>
      <c r="F33" s="14">
        <f>8923+14822</f>
        <v>23745</v>
      </c>
      <c r="G33" s="14">
        <f>8923+14822</f>
        <v>23745</v>
      </c>
      <c r="H33" s="15"/>
    </row>
    <row r="34" spans="1:9" ht="21" customHeight="1" x14ac:dyDescent="0.25">
      <c r="A34" s="3"/>
      <c r="B34" s="13">
        <v>247</v>
      </c>
      <c r="C34" s="9" t="s">
        <v>29</v>
      </c>
      <c r="D34" s="14">
        <v>2820.95</v>
      </c>
      <c r="E34" s="11">
        <f t="shared" si="0"/>
        <v>2030</v>
      </c>
      <c r="F34" s="14">
        <v>2030</v>
      </c>
      <c r="G34" s="14">
        <v>2030</v>
      </c>
      <c r="H34" s="15"/>
    </row>
    <row r="35" spans="1:9" ht="21" customHeight="1" thickBot="1" x14ac:dyDescent="0.3">
      <c r="A35" s="4"/>
      <c r="B35" s="8"/>
      <c r="C35" s="66" t="s">
        <v>54</v>
      </c>
      <c r="D35" s="12">
        <f>SUM(D13:D34)</f>
        <v>45857533.191342324</v>
      </c>
      <c r="E35" s="12">
        <f t="shared" ref="E35:G35" si="1">SUM(E13:E34)</f>
        <v>44526981.700000003</v>
      </c>
      <c r="F35" s="12">
        <f t="shared" si="1"/>
        <v>30463566</v>
      </c>
      <c r="G35" s="12">
        <f t="shared" si="1"/>
        <v>30463566</v>
      </c>
      <c r="H35" s="8"/>
    </row>
    <row r="36" spans="1:9" ht="21.75" customHeight="1" x14ac:dyDescent="0.25">
      <c r="A36" s="30" t="s">
        <v>51</v>
      </c>
      <c r="E36" s="18"/>
      <c r="F36" s="31"/>
      <c r="G36" s="31"/>
      <c r="H36" s="82" t="s">
        <v>56</v>
      </c>
      <c r="I36" s="31"/>
    </row>
    <row r="37" spans="1:9" ht="21.75" customHeight="1" x14ac:dyDescent="0.25">
      <c r="A37" s="30"/>
      <c r="E37" s="18"/>
      <c r="F37" s="31"/>
      <c r="G37" s="31"/>
      <c r="H37" s="31"/>
      <c r="I37" s="31"/>
    </row>
    <row r="38" spans="1:9" ht="24" customHeight="1" x14ac:dyDescent="0.25">
      <c r="B38" s="32"/>
      <c r="C38" s="32"/>
      <c r="H38" s="32"/>
      <c r="I38" s="32"/>
    </row>
    <row r="39" spans="1:9" ht="12.75" customHeight="1" x14ac:dyDescent="0.25">
      <c r="B39" s="78" t="s">
        <v>20</v>
      </c>
      <c r="C39" s="78"/>
      <c r="E39" s="72" t="s">
        <v>21</v>
      </c>
      <c r="F39" s="72"/>
      <c r="G39" s="33"/>
      <c r="H39" s="50" t="s">
        <v>40</v>
      </c>
      <c r="I39" s="34"/>
    </row>
    <row r="40" spans="1:9" ht="24" customHeight="1" x14ac:dyDescent="0.25">
      <c r="B40" s="71" t="s">
        <v>30</v>
      </c>
      <c r="C40" s="71"/>
      <c r="E40" s="71" t="s">
        <v>32</v>
      </c>
      <c r="F40" s="71"/>
      <c r="G40" s="35"/>
      <c r="H40" s="49" t="s">
        <v>41</v>
      </c>
      <c r="I40" s="21"/>
    </row>
    <row r="41" spans="1:9" ht="13.5" thickBot="1" x14ac:dyDescent="0.3">
      <c r="B41" s="71" t="s">
        <v>31</v>
      </c>
      <c r="C41" s="71"/>
      <c r="E41" s="71" t="s">
        <v>33</v>
      </c>
      <c r="F41" s="71"/>
      <c r="H41" s="49" t="s">
        <v>42</v>
      </c>
    </row>
    <row r="42" spans="1:9" ht="55.5" customHeight="1" thickBot="1" x14ac:dyDescent="0.3">
      <c r="A42" s="73" t="s">
        <v>52</v>
      </c>
      <c r="B42" s="75"/>
      <c r="C42" s="75"/>
      <c r="D42" s="75"/>
      <c r="E42" s="75"/>
      <c r="F42" s="75"/>
      <c r="G42" s="75"/>
      <c r="H42" s="75"/>
    </row>
    <row r="43" spans="1:9" ht="17.25" customHeight="1" x14ac:dyDescent="0.25">
      <c r="A43" s="16"/>
      <c r="B43" s="16"/>
      <c r="C43" s="16"/>
      <c r="D43" s="16"/>
      <c r="E43" s="16"/>
      <c r="F43" s="16"/>
      <c r="G43" s="16"/>
      <c r="H43" s="16"/>
    </row>
    <row r="44" spans="1:9" ht="16.5" customHeight="1" x14ac:dyDescent="0.25">
      <c r="A44" s="16"/>
      <c r="B44" s="21" t="s">
        <v>9</v>
      </c>
      <c r="C44" s="22" t="s">
        <v>23</v>
      </c>
      <c r="E44" s="21" t="s">
        <v>48</v>
      </c>
      <c r="F44" s="32"/>
      <c r="G44" s="32"/>
      <c r="H44" s="32"/>
    </row>
    <row r="45" spans="1:9" ht="32.25" customHeight="1" x14ac:dyDescent="0.25">
      <c r="B45" s="21" t="s">
        <v>10</v>
      </c>
      <c r="C45" s="38" t="s">
        <v>22</v>
      </c>
      <c r="E45" s="21" t="s">
        <v>8</v>
      </c>
      <c r="F45" s="36" t="s">
        <v>24</v>
      </c>
      <c r="G45" s="22"/>
      <c r="H45" s="22"/>
    </row>
    <row r="46" spans="1:9" ht="48.75" customHeight="1" x14ac:dyDescent="0.25">
      <c r="B46" s="25" t="s">
        <v>2</v>
      </c>
      <c r="C46" s="40" t="s">
        <v>35</v>
      </c>
      <c r="D46" s="41"/>
      <c r="E46" s="21" t="s">
        <v>11</v>
      </c>
      <c r="F46" s="37" t="s">
        <v>25</v>
      </c>
      <c r="G46" s="22"/>
      <c r="H46" s="22"/>
    </row>
    <row r="47" spans="1:9" ht="20.25" customHeight="1" x14ac:dyDescent="0.25">
      <c r="B47" s="21" t="s">
        <v>1</v>
      </c>
      <c r="C47" s="42"/>
      <c r="D47" s="41"/>
      <c r="E47" s="21" t="s">
        <v>16</v>
      </c>
      <c r="F47" s="27" t="s">
        <v>26</v>
      </c>
      <c r="G47" s="22"/>
      <c r="H47" s="22"/>
    </row>
    <row r="48" spans="1:9" ht="21" customHeight="1" x14ac:dyDescent="0.25">
      <c r="B48" s="21" t="s">
        <v>3</v>
      </c>
      <c r="C48" s="42" t="s">
        <v>60</v>
      </c>
      <c r="D48" s="41"/>
      <c r="E48" s="21" t="s">
        <v>19</v>
      </c>
      <c r="F48" s="22" t="s">
        <v>27</v>
      </c>
      <c r="G48" s="22" t="s">
        <v>28</v>
      </c>
      <c r="H48" s="22"/>
    </row>
    <row r="49" spans="1:10" ht="21" customHeight="1" x14ac:dyDescent="0.25">
      <c r="B49" s="28"/>
      <c r="C49" s="39"/>
      <c r="D49" s="41"/>
    </row>
    <row r="50" spans="1:10" ht="16.5" customHeight="1" x14ac:dyDescent="0.2">
      <c r="A50" s="55"/>
      <c r="B50" s="56" t="s">
        <v>49</v>
      </c>
      <c r="C50" s="57"/>
      <c r="D50" s="57"/>
      <c r="E50" s="57"/>
      <c r="F50" s="21"/>
      <c r="G50" s="21"/>
      <c r="H50" s="21"/>
      <c r="I50" s="21"/>
      <c r="J50" s="21"/>
    </row>
    <row r="51" spans="1:10" ht="20.25" customHeight="1" x14ac:dyDescent="0.25">
      <c r="A51" s="57"/>
      <c r="B51" s="57" t="s">
        <v>50</v>
      </c>
      <c r="C51" s="58"/>
      <c r="D51" s="58"/>
      <c r="E51" s="58"/>
    </row>
    <row r="52" spans="1:10" ht="16.5" customHeight="1" thickBot="1" x14ac:dyDescent="0.3">
      <c r="D52" s="77" t="s">
        <v>6</v>
      </c>
      <c r="E52" s="77"/>
      <c r="F52" s="77"/>
      <c r="G52" s="77"/>
    </row>
    <row r="53" spans="1:10" ht="18.75" customHeight="1" thickBot="1" x14ac:dyDescent="0.3">
      <c r="A53" s="1" t="s">
        <v>4</v>
      </c>
      <c r="B53" s="17" t="s">
        <v>53</v>
      </c>
      <c r="C53" s="17" t="s">
        <v>5</v>
      </c>
      <c r="D53" s="2" t="s">
        <v>15</v>
      </c>
      <c r="E53" s="2" t="s">
        <v>13</v>
      </c>
      <c r="F53" s="2" t="s">
        <v>14</v>
      </c>
      <c r="G53" s="2" t="s">
        <v>17</v>
      </c>
      <c r="H53" s="1" t="s">
        <v>7</v>
      </c>
    </row>
    <row r="54" spans="1:10" ht="21" customHeight="1" x14ac:dyDescent="0.25">
      <c r="A54" s="3"/>
      <c r="B54" s="6">
        <v>248</v>
      </c>
      <c r="C54" s="3" t="s">
        <v>29</v>
      </c>
      <c r="D54" s="10">
        <v>6256.25</v>
      </c>
      <c r="E54" s="11">
        <f t="shared" ref="E54:E75" si="2">F54</f>
        <v>6200</v>
      </c>
      <c r="F54" s="10">
        <v>6200</v>
      </c>
      <c r="G54" s="10">
        <v>6200</v>
      </c>
      <c r="H54" s="6"/>
    </row>
    <row r="55" spans="1:10" ht="21" customHeight="1" thickBot="1" x14ac:dyDescent="0.3">
      <c r="A55" s="4"/>
      <c r="B55" s="7">
        <v>249</v>
      </c>
      <c r="C55" s="9" t="s">
        <v>29</v>
      </c>
      <c r="D55" s="11">
        <f>56424.685-5715-262</f>
        <v>50447.684999999998</v>
      </c>
      <c r="E55" s="11">
        <f t="shared" si="2"/>
        <v>33557</v>
      </c>
      <c r="F55" s="11">
        <v>33557</v>
      </c>
      <c r="G55" s="11">
        <v>33557</v>
      </c>
      <c r="H55" s="5"/>
    </row>
    <row r="56" spans="1:10" ht="21" customHeight="1" x14ac:dyDescent="0.25">
      <c r="A56" s="3"/>
      <c r="B56" s="7">
        <v>251</v>
      </c>
      <c r="C56" s="9" t="s">
        <v>29</v>
      </c>
      <c r="D56" s="11">
        <v>17410.349999999999</v>
      </c>
      <c r="E56" s="11">
        <f t="shared" si="2"/>
        <v>5348</v>
      </c>
      <c r="F56" s="11">
        <v>5348</v>
      </c>
      <c r="G56" s="11">
        <v>5348</v>
      </c>
      <c r="H56" s="5"/>
    </row>
    <row r="57" spans="1:10" ht="21" customHeight="1" x14ac:dyDescent="0.25">
      <c r="A57" s="43"/>
      <c r="B57" s="7">
        <v>253</v>
      </c>
      <c r="C57" s="9" t="s">
        <v>29</v>
      </c>
      <c r="D57" s="11">
        <v>14534.5</v>
      </c>
      <c r="E57" s="11">
        <f t="shared" si="2"/>
        <v>7308</v>
      </c>
      <c r="F57" s="11">
        <v>7308</v>
      </c>
      <c r="G57" s="11">
        <v>7308</v>
      </c>
      <c r="H57" s="5"/>
    </row>
    <row r="58" spans="1:10" ht="21" customHeight="1" x14ac:dyDescent="0.25">
      <c r="A58" s="43"/>
      <c r="B58" s="7">
        <v>254</v>
      </c>
      <c r="C58" s="9" t="s">
        <v>29</v>
      </c>
      <c r="D58" s="11">
        <v>3780.59</v>
      </c>
      <c r="E58" s="11">
        <f t="shared" si="2"/>
        <v>2713</v>
      </c>
      <c r="F58" s="11">
        <v>2713</v>
      </c>
      <c r="G58" s="11">
        <v>2713</v>
      </c>
      <c r="H58" s="5"/>
    </row>
    <row r="59" spans="1:10" ht="21" customHeight="1" x14ac:dyDescent="0.25">
      <c r="A59" s="43"/>
      <c r="B59" s="7">
        <v>255</v>
      </c>
      <c r="C59" s="9" t="s">
        <v>29</v>
      </c>
      <c r="D59" s="11">
        <v>6530.4949999999999</v>
      </c>
      <c r="E59" s="11">
        <f t="shared" si="2"/>
        <v>3744</v>
      </c>
      <c r="F59" s="11">
        <v>3744</v>
      </c>
      <c r="G59" s="11">
        <v>3744</v>
      </c>
      <c r="H59" s="5"/>
    </row>
    <row r="60" spans="1:10" ht="21" customHeight="1" x14ac:dyDescent="0.25">
      <c r="A60" s="43"/>
      <c r="B60" s="7">
        <v>259</v>
      </c>
      <c r="C60" s="9" t="s">
        <v>29</v>
      </c>
      <c r="D60" s="11">
        <v>220</v>
      </c>
      <c r="E60" s="11">
        <v>220</v>
      </c>
      <c r="F60" s="11">
        <v>0</v>
      </c>
      <c r="G60" s="11">
        <v>0</v>
      </c>
      <c r="H60" s="5"/>
    </row>
    <row r="61" spans="1:10" ht="21" customHeight="1" x14ac:dyDescent="0.25">
      <c r="A61" s="43"/>
      <c r="B61" s="7">
        <v>261</v>
      </c>
      <c r="C61" s="9" t="s">
        <v>29</v>
      </c>
      <c r="D61" s="11">
        <v>480704.67</v>
      </c>
      <c r="E61" s="11">
        <f t="shared" si="2"/>
        <v>283071</v>
      </c>
      <c r="F61" s="11">
        <v>283071</v>
      </c>
      <c r="G61" s="11">
        <v>283071</v>
      </c>
      <c r="H61" s="5"/>
    </row>
    <row r="62" spans="1:10" ht="21" customHeight="1" x14ac:dyDescent="0.25">
      <c r="A62" s="43"/>
      <c r="B62" s="7">
        <v>271</v>
      </c>
      <c r="C62" s="9" t="s">
        <v>29</v>
      </c>
      <c r="D62" s="11">
        <v>82858.5</v>
      </c>
      <c r="E62" s="11">
        <f t="shared" si="2"/>
        <v>77648</v>
      </c>
      <c r="F62" s="11">
        <v>77648</v>
      </c>
      <c r="G62" s="11">
        <v>77648</v>
      </c>
      <c r="H62" s="5"/>
    </row>
    <row r="63" spans="1:10" ht="21" customHeight="1" x14ac:dyDescent="0.25">
      <c r="A63" s="43"/>
      <c r="B63" s="7">
        <v>272</v>
      </c>
      <c r="C63" s="9" t="s">
        <v>29</v>
      </c>
      <c r="D63" s="11">
        <v>2250</v>
      </c>
      <c r="E63" s="11">
        <f t="shared" si="2"/>
        <v>2061</v>
      </c>
      <c r="F63" s="11">
        <v>2061</v>
      </c>
      <c r="G63" s="11">
        <v>2061</v>
      </c>
      <c r="H63" s="5"/>
    </row>
    <row r="64" spans="1:10" ht="21" customHeight="1" x14ac:dyDescent="0.25">
      <c r="A64" s="43"/>
      <c r="B64" s="7">
        <v>273</v>
      </c>
      <c r="C64" s="9" t="s">
        <v>29</v>
      </c>
      <c r="D64" s="11">
        <v>10089.36</v>
      </c>
      <c r="E64" s="11">
        <f t="shared" si="2"/>
        <v>8792</v>
      </c>
      <c r="F64" s="11">
        <v>8792</v>
      </c>
      <c r="G64" s="11">
        <v>8792</v>
      </c>
      <c r="H64" s="5"/>
    </row>
    <row r="65" spans="1:9" ht="21" customHeight="1" x14ac:dyDescent="0.25">
      <c r="A65" s="43"/>
      <c r="B65" s="7">
        <v>274</v>
      </c>
      <c r="C65" s="9" t="s">
        <v>29</v>
      </c>
      <c r="D65" s="11">
        <v>4658</v>
      </c>
      <c r="E65" s="11">
        <v>4658</v>
      </c>
      <c r="F65" s="11">
        <v>0</v>
      </c>
      <c r="G65" s="11">
        <v>0</v>
      </c>
      <c r="H65" s="5"/>
    </row>
    <row r="66" spans="1:9" ht="21" customHeight="1" x14ac:dyDescent="0.25">
      <c r="A66" s="43"/>
      <c r="B66" s="7">
        <v>291</v>
      </c>
      <c r="C66" s="9" t="s">
        <v>29</v>
      </c>
      <c r="D66" s="11">
        <v>11134.875</v>
      </c>
      <c r="E66" s="11">
        <f t="shared" si="2"/>
        <v>1253</v>
      </c>
      <c r="F66" s="11">
        <v>1253</v>
      </c>
      <c r="G66" s="11">
        <v>1253</v>
      </c>
      <c r="H66" s="5"/>
    </row>
    <row r="67" spans="1:9" ht="21" customHeight="1" thickBot="1" x14ac:dyDescent="0.3">
      <c r="A67" s="4"/>
      <c r="B67" s="7">
        <v>292</v>
      </c>
      <c r="C67" s="9" t="s">
        <v>29</v>
      </c>
      <c r="D67" s="11">
        <v>11446.5</v>
      </c>
      <c r="E67" s="11">
        <f t="shared" si="2"/>
        <v>9072</v>
      </c>
      <c r="F67" s="11">
        <v>9072</v>
      </c>
      <c r="G67" s="11">
        <v>9072</v>
      </c>
      <c r="H67" s="5"/>
    </row>
    <row r="68" spans="1:9" ht="21" customHeight="1" x14ac:dyDescent="0.25">
      <c r="A68" s="3"/>
      <c r="B68" s="13">
        <v>293</v>
      </c>
      <c r="C68" s="9" t="s">
        <v>29</v>
      </c>
      <c r="D68" s="81">
        <f>45+262</f>
        <v>307</v>
      </c>
      <c r="E68" s="11">
        <f t="shared" si="2"/>
        <v>307</v>
      </c>
      <c r="F68" s="14">
        <v>307</v>
      </c>
      <c r="G68" s="14">
        <v>307</v>
      </c>
      <c r="H68" s="15"/>
    </row>
    <row r="69" spans="1:9" ht="21" customHeight="1" thickBot="1" x14ac:dyDescent="0.3">
      <c r="A69" s="4"/>
      <c r="B69" s="13">
        <v>294</v>
      </c>
      <c r="C69" s="9" t="s">
        <v>29</v>
      </c>
      <c r="D69" s="14">
        <v>22085.06</v>
      </c>
      <c r="E69" s="11">
        <f t="shared" si="2"/>
        <v>6098</v>
      </c>
      <c r="F69" s="14">
        <v>6098</v>
      </c>
      <c r="G69" s="14">
        <v>6098</v>
      </c>
      <c r="H69" s="15"/>
    </row>
    <row r="70" spans="1:9" ht="21" customHeight="1" x14ac:dyDescent="0.25">
      <c r="A70" s="3"/>
      <c r="B70" s="13">
        <v>298</v>
      </c>
      <c r="C70" s="9" t="s">
        <v>29</v>
      </c>
      <c r="D70" s="14">
        <v>3404</v>
      </c>
      <c r="E70" s="11">
        <v>3404</v>
      </c>
      <c r="F70" s="14">
        <v>0</v>
      </c>
      <c r="G70" s="14">
        <v>0</v>
      </c>
      <c r="H70" s="15"/>
    </row>
    <row r="71" spans="1:9" ht="21" customHeight="1" thickBot="1" x14ac:dyDescent="0.3">
      <c r="A71" s="4"/>
      <c r="B71" s="13">
        <v>299</v>
      </c>
      <c r="C71" s="9" t="s">
        <v>29</v>
      </c>
      <c r="D71" s="14">
        <v>1792.35</v>
      </c>
      <c r="E71" s="11">
        <f t="shared" si="2"/>
        <v>1792.35</v>
      </c>
      <c r="F71" s="14">
        <v>1792.35</v>
      </c>
      <c r="G71" s="14">
        <v>1792.35</v>
      </c>
      <c r="H71" s="15"/>
    </row>
    <row r="72" spans="1:9" ht="21" customHeight="1" x14ac:dyDescent="0.25">
      <c r="A72" s="3"/>
      <c r="B72" s="13">
        <v>312</v>
      </c>
      <c r="C72" s="9" t="s">
        <v>29</v>
      </c>
      <c r="D72" s="14">
        <v>1000</v>
      </c>
      <c r="E72" s="11">
        <f t="shared" si="2"/>
        <v>310.8</v>
      </c>
      <c r="F72" s="14">
        <v>310.8</v>
      </c>
      <c r="G72" s="14">
        <v>310.8</v>
      </c>
      <c r="H72" s="15"/>
    </row>
    <row r="73" spans="1:9" ht="21" customHeight="1" thickBot="1" x14ac:dyDescent="0.3">
      <c r="A73" s="4"/>
      <c r="B73" s="13">
        <v>314</v>
      </c>
      <c r="C73" s="9" t="s">
        <v>29</v>
      </c>
      <c r="D73" s="14">
        <v>38536.5</v>
      </c>
      <c r="E73" s="11">
        <v>38536.5</v>
      </c>
      <c r="F73" s="14">
        <v>0</v>
      </c>
      <c r="G73" s="14">
        <v>0</v>
      </c>
      <c r="H73" s="15"/>
    </row>
    <row r="74" spans="1:9" ht="21" customHeight="1" x14ac:dyDescent="0.25">
      <c r="A74" s="3"/>
      <c r="B74" s="13">
        <v>315</v>
      </c>
      <c r="C74" s="9" t="s">
        <v>29</v>
      </c>
      <c r="D74" s="14">
        <v>4800</v>
      </c>
      <c r="E74" s="11">
        <f t="shared" si="2"/>
        <v>2545</v>
      </c>
      <c r="F74" s="14">
        <v>2545</v>
      </c>
      <c r="G74" s="14">
        <v>2545</v>
      </c>
      <c r="H74" s="15"/>
    </row>
    <row r="75" spans="1:9" ht="21" customHeight="1" thickBot="1" x14ac:dyDescent="0.3">
      <c r="A75" s="4"/>
      <c r="B75" s="8">
        <v>316</v>
      </c>
      <c r="C75" s="9" t="s">
        <v>29</v>
      </c>
      <c r="D75" s="12">
        <v>160998.5</v>
      </c>
      <c r="E75" s="11">
        <v>160998.5</v>
      </c>
      <c r="F75" s="12">
        <v>0</v>
      </c>
      <c r="G75" s="12">
        <v>0</v>
      </c>
      <c r="H75" s="8"/>
    </row>
    <row r="76" spans="1:9" ht="27" customHeight="1" thickBot="1" x14ac:dyDescent="0.3">
      <c r="C76" s="66" t="s">
        <v>54</v>
      </c>
      <c r="D76" s="29">
        <f>SUM(D54:D75)</f>
        <v>935245.18500000006</v>
      </c>
      <c r="E76" s="29">
        <f t="shared" ref="E76:G76" si="3">SUM(E54:E75)</f>
        <v>659637.14999999991</v>
      </c>
      <c r="F76" s="29">
        <f t="shared" si="3"/>
        <v>451820.14999999997</v>
      </c>
      <c r="G76" s="29">
        <f t="shared" si="3"/>
        <v>451820.14999999997</v>
      </c>
      <c r="H76" s="82" t="s">
        <v>59</v>
      </c>
    </row>
    <row r="77" spans="1:9" ht="21.75" customHeight="1" x14ac:dyDescent="0.25">
      <c r="A77" s="30" t="s">
        <v>51</v>
      </c>
      <c r="E77" s="18"/>
      <c r="F77" s="31"/>
      <c r="G77" s="31"/>
      <c r="H77" s="31"/>
      <c r="I77" s="31"/>
    </row>
    <row r="78" spans="1:9" ht="21.75" customHeight="1" x14ac:dyDescent="0.25">
      <c r="A78" s="30"/>
      <c r="E78" s="18"/>
      <c r="F78" s="31"/>
      <c r="G78" s="31"/>
      <c r="H78" s="31"/>
      <c r="I78" s="31"/>
    </row>
    <row r="79" spans="1:9" ht="24" customHeight="1" x14ac:dyDescent="0.25">
      <c r="B79" s="32"/>
      <c r="C79" s="32"/>
      <c r="H79" s="32"/>
      <c r="I79" s="32"/>
    </row>
    <row r="80" spans="1:9" ht="12.75" customHeight="1" x14ac:dyDescent="0.25">
      <c r="B80" s="78" t="s">
        <v>20</v>
      </c>
      <c r="C80" s="78"/>
      <c r="E80" s="72" t="s">
        <v>21</v>
      </c>
      <c r="F80" s="72"/>
      <c r="G80" s="54"/>
      <c r="H80" s="53" t="s">
        <v>40</v>
      </c>
      <c r="I80" s="34"/>
    </row>
    <row r="81" spans="1:10" ht="24" customHeight="1" x14ac:dyDescent="0.25">
      <c r="B81" s="71" t="s">
        <v>30</v>
      </c>
      <c r="C81" s="71"/>
      <c r="E81" s="71" t="s">
        <v>32</v>
      </c>
      <c r="F81" s="71"/>
      <c r="G81" s="52"/>
      <c r="H81" s="52" t="s">
        <v>41</v>
      </c>
      <c r="I81" s="21"/>
    </row>
    <row r="82" spans="1:10" ht="13.5" thickBot="1" x14ac:dyDescent="0.3">
      <c r="B82" s="71" t="s">
        <v>31</v>
      </c>
      <c r="C82" s="71"/>
      <c r="E82" s="71" t="s">
        <v>33</v>
      </c>
      <c r="F82" s="71"/>
      <c r="H82" s="52" t="s">
        <v>42</v>
      </c>
    </row>
    <row r="83" spans="1:10" ht="55.5" customHeight="1" thickBot="1" x14ac:dyDescent="0.3">
      <c r="A83" s="73" t="s">
        <v>52</v>
      </c>
      <c r="B83" s="75"/>
      <c r="C83" s="75"/>
      <c r="D83" s="75"/>
      <c r="E83" s="75"/>
      <c r="F83" s="75"/>
      <c r="G83" s="75"/>
      <c r="H83" s="75"/>
    </row>
    <row r="84" spans="1:10" ht="17.25" customHeight="1" x14ac:dyDescent="0.25">
      <c r="A84" s="16"/>
      <c r="B84" s="16"/>
      <c r="C84" s="16"/>
      <c r="D84" s="16"/>
      <c r="E84" s="16"/>
      <c r="F84" s="16"/>
      <c r="G84" s="16"/>
      <c r="H84" s="16"/>
    </row>
    <row r="85" spans="1:10" ht="16.5" customHeight="1" x14ac:dyDescent="0.25">
      <c r="A85" s="16"/>
      <c r="B85" s="21" t="s">
        <v>9</v>
      </c>
      <c r="C85" s="22" t="s">
        <v>23</v>
      </c>
      <c r="E85" s="21" t="s">
        <v>48</v>
      </c>
      <c r="F85" s="32"/>
      <c r="G85" s="32"/>
      <c r="H85" s="32"/>
    </row>
    <row r="86" spans="1:10" ht="32.25" customHeight="1" x14ac:dyDescent="0.25">
      <c r="B86" s="21" t="s">
        <v>10</v>
      </c>
      <c r="C86" s="38" t="s">
        <v>22</v>
      </c>
      <c r="E86" s="21" t="s">
        <v>8</v>
      </c>
      <c r="F86" s="36" t="s">
        <v>24</v>
      </c>
      <c r="G86" s="22"/>
      <c r="H86" s="22"/>
    </row>
    <row r="87" spans="1:10" ht="48.75" customHeight="1" x14ac:dyDescent="0.25">
      <c r="B87" s="25" t="s">
        <v>2</v>
      </c>
      <c r="C87" s="40" t="s">
        <v>35</v>
      </c>
      <c r="D87" s="41"/>
      <c r="E87" s="21" t="s">
        <v>11</v>
      </c>
      <c r="F87" s="37" t="s">
        <v>25</v>
      </c>
      <c r="G87" s="22"/>
      <c r="H87" s="22"/>
    </row>
    <row r="88" spans="1:10" ht="20.25" customHeight="1" x14ac:dyDescent="0.25">
      <c r="B88" s="21" t="s">
        <v>1</v>
      </c>
      <c r="C88" s="42"/>
      <c r="D88" s="41"/>
      <c r="E88" s="21" t="s">
        <v>16</v>
      </c>
      <c r="F88" s="27" t="s">
        <v>26</v>
      </c>
      <c r="G88" s="22"/>
      <c r="H88" s="22"/>
    </row>
    <row r="89" spans="1:10" ht="21" customHeight="1" x14ac:dyDescent="0.25">
      <c r="B89" s="21" t="s">
        <v>3</v>
      </c>
      <c r="C89" s="42" t="s">
        <v>60</v>
      </c>
      <c r="D89" s="41"/>
      <c r="E89" s="21" t="s">
        <v>19</v>
      </c>
      <c r="F89" s="22" t="s">
        <v>27</v>
      </c>
      <c r="G89" s="22" t="s">
        <v>28</v>
      </c>
      <c r="H89" s="22"/>
    </row>
    <row r="90" spans="1:10" ht="21" customHeight="1" x14ac:dyDescent="0.25">
      <c r="B90" s="28"/>
      <c r="C90" s="39"/>
      <c r="D90" s="41"/>
    </row>
    <row r="91" spans="1:10" ht="16.5" customHeight="1" x14ac:dyDescent="0.2">
      <c r="A91" s="55"/>
      <c r="B91" s="56" t="s">
        <v>49</v>
      </c>
      <c r="C91" s="57"/>
      <c r="D91" s="57"/>
      <c r="E91" s="57"/>
      <c r="F91" s="21"/>
      <c r="G91" s="21"/>
      <c r="H91" s="21"/>
      <c r="I91" s="21"/>
      <c r="J91" s="21"/>
    </row>
    <row r="92" spans="1:10" ht="20.25" customHeight="1" x14ac:dyDescent="0.25">
      <c r="A92" s="57"/>
      <c r="B92" s="57" t="s">
        <v>50</v>
      </c>
      <c r="C92" s="58"/>
      <c r="D92" s="58"/>
      <c r="E92" s="58"/>
    </row>
    <row r="93" spans="1:10" ht="16.5" customHeight="1" thickBot="1" x14ac:dyDescent="0.3">
      <c r="D93" s="77" t="s">
        <v>6</v>
      </c>
      <c r="E93" s="77"/>
      <c r="F93" s="77"/>
      <c r="G93" s="77"/>
    </row>
    <row r="94" spans="1:10" ht="18.75" customHeight="1" thickBot="1" x14ac:dyDescent="0.3">
      <c r="A94" s="1" t="s">
        <v>4</v>
      </c>
      <c r="B94" s="17" t="s">
        <v>53</v>
      </c>
      <c r="C94" s="17" t="s">
        <v>5</v>
      </c>
      <c r="D94" s="2" t="s">
        <v>15</v>
      </c>
      <c r="E94" s="2" t="s">
        <v>13</v>
      </c>
      <c r="F94" s="2" t="s">
        <v>14</v>
      </c>
      <c r="G94" s="2" t="s">
        <v>17</v>
      </c>
      <c r="H94" s="1" t="s">
        <v>7</v>
      </c>
    </row>
    <row r="95" spans="1:10" ht="21" customHeight="1" x14ac:dyDescent="0.25">
      <c r="A95" s="3"/>
      <c r="B95" s="6">
        <v>318</v>
      </c>
      <c r="C95" s="3" t="s">
        <v>29</v>
      </c>
      <c r="D95" s="10">
        <v>10251.895</v>
      </c>
      <c r="E95" s="11">
        <f t="shared" ref="E95:E116" si="4">F95</f>
        <v>5280</v>
      </c>
      <c r="F95" s="10">
        <v>5280</v>
      </c>
      <c r="G95" s="10">
        <v>5280</v>
      </c>
      <c r="H95" s="6"/>
    </row>
    <row r="96" spans="1:10" ht="21" customHeight="1" thickBot="1" x14ac:dyDescent="0.3">
      <c r="A96" s="4"/>
      <c r="B96" s="7">
        <v>323</v>
      </c>
      <c r="C96" s="9" t="s">
        <v>29</v>
      </c>
      <c r="D96" s="11">
        <v>74858.425000000003</v>
      </c>
      <c r="E96" s="11">
        <f t="shared" si="4"/>
        <v>39054</v>
      </c>
      <c r="F96" s="11">
        <v>39054</v>
      </c>
      <c r="G96" s="11">
        <v>39054</v>
      </c>
      <c r="H96" s="5"/>
    </row>
    <row r="97" spans="1:8" ht="21" customHeight="1" x14ac:dyDescent="0.25">
      <c r="A97" s="3"/>
      <c r="B97" s="7">
        <v>325</v>
      </c>
      <c r="C97" s="9" t="s">
        <v>29</v>
      </c>
      <c r="D97" s="11">
        <v>3480</v>
      </c>
      <c r="E97" s="11">
        <f t="shared" si="4"/>
        <v>3480</v>
      </c>
      <c r="F97" s="11">
        <v>3480</v>
      </c>
      <c r="G97" s="11">
        <v>3480</v>
      </c>
      <c r="H97" s="5"/>
    </row>
    <row r="98" spans="1:8" ht="21" customHeight="1" x14ac:dyDescent="0.25">
      <c r="A98" s="43"/>
      <c r="B98" s="7">
        <v>327</v>
      </c>
      <c r="C98" s="9" t="s">
        <v>29</v>
      </c>
      <c r="D98" s="11">
        <v>297225.53999999998</v>
      </c>
      <c r="E98" s="11">
        <f t="shared" si="4"/>
        <v>295373</v>
      </c>
      <c r="F98" s="11">
        <v>295373</v>
      </c>
      <c r="G98" s="11">
        <v>295373</v>
      </c>
      <c r="H98" s="5"/>
    </row>
    <row r="99" spans="1:8" ht="21" customHeight="1" x14ac:dyDescent="0.25">
      <c r="A99" s="43"/>
      <c r="B99" s="7">
        <v>329</v>
      </c>
      <c r="C99" s="9" t="s">
        <v>29</v>
      </c>
      <c r="D99" s="11">
        <v>65901.2</v>
      </c>
      <c r="E99" s="11">
        <f t="shared" si="4"/>
        <v>33432</v>
      </c>
      <c r="F99" s="11">
        <v>33432</v>
      </c>
      <c r="G99" s="11">
        <v>33432</v>
      </c>
      <c r="H99" s="5"/>
    </row>
    <row r="100" spans="1:8" ht="21" customHeight="1" x14ac:dyDescent="0.25">
      <c r="A100" s="43"/>
      <c r="B100" s="7">
        <v>331</v>
      </c>
      <c r="C100" s="9" t="s">
        <v>29</v>
      </c>
      <c r="D100" s="11">
        <v>12500</v>
      </c>
      <c r="E100" s="11">
        <f t="shared" si="4"/>
        <v>12500</v>
      </c>
      <c r="F100" s="11">
        <v>12500</v>
      </c>
      <c r="G100" s="11">
        <v>12500</v>
      </c>
      <c r="H100" s="5"/>
    </row>
    <row r="101" spans="1:8" ht="21" customHeight="1" x14ac:dyDescent="0.25">
      <c r="A101" s="43"/>
      <c r="B101" s="7">
        <v>333</v>
      </c>
      <c r="C101" s="9" t="s">
        <v>29</v>
      </c>
      <c r="D101" s="11">
        <v>7750</v>
      </c>
      <c r="E101" s="11">
        <f t="shared" si="4"/>
        <v>2900</v>
      </c>
      <c r="F101" s="11">
        <v>2900</v>
      </c>
      <c r="G101" s="11">
        <v>2900</v>
      </c>
      <c r="H101" s="5"/>
    </row>
    <row r="102" spans="1:8" ht="21" customHeight="1" x14ac:dyDescent="0.25">
      <c r="A102" s="43"/>
      <c r="B102" s="7">
        <v>334</v>
      </c>
      <c r="C102" s="9" t="s">
        <v>29</v>
      </c>
      <c r="D102" s="11">
        <v>16523</v>
      </c>
      <c r="E102" s="11">
        <f t="shared" si="4"/>
        <v>11150</v>
      </c>
      <c r="F102" s="11">
        <v>11150</v>
      </c>
      <c r="G102" s="11">
        <v>11150</v>
      </c>
      <c r="H102" s="5"/>
    </row>
    <row r="103" spans="1:8" ht="21" customHeight="1" x14ac:dyDescent="0.25">
      <c r="A103" s="43"/>
      <c r="B103" s="7">
        <v>336</v>
      </c>
      <c r="C103" s="9" t="s">
        <v>29</v>
      </c>
      <c r="D103" s="11">
        <v>350</v>
      </c>
      <c r="E103" s="11">
        <v>350</v>
      </c>
      <c r="F103" s="11">
        <v>0</v>
      </c>
      <c r="G103" s="11">
        <v>0</v>
      </c>
      <c r="H103" s="5"/>
    </row>
    <row r="104" spans="1:8" ht="21" customHeight="1" x14ac:dyDescent="0.25">
      <c r="A104" s="43"/>
      <c r="B104" s="7">
        <v>338</v>
      </c>
      <c r="C104" s="9" t="s">
        <v>29</v>
      </c>
      <c r="D104" s="11">
        <v>122496.32000000001</v>
      </c>
      <c r="E104" s="11">
        <v>122496.32000000001</v>
      </c>
      <c r="F104" s="11">
        <v>0</v>
      </c>
      <c r="G104" s="11">
        <v>0</v>
      </c>
      <c r="H104" s="5"/>
    </row>
    <row r="105" spans="1:8" ht="21" customHeight="1" x14ac:dyDescent="0.25">
      <c r="A105" s="43"/>
      <c r="B105" s="7">
        <v>344</v>
      </c>
      <c r="C105" s="9" t="s">
        <v>29</v>
      </c>
      <c r="D105" s="11">
        <v>10000</v>
      </c>
      <c r="E105" s="11">
        <v>10000</v>
      </c>
      <c r="F105" s="11">
        <v>0</v>
      </c>
      <c r="G105" s="11">
        <v>0</v>
      </c>
      <c r="H105" s="5"/>
    </row>
    <row r="106" spans="1:8" ht="21" customHeight="1" x14ac:dyDescent="0.25">
      <c r="A106" s="43"/>
      <c r="B106" s="7">
        <v>345</v>
      </c>
      <c r="C106" s="9" t="s">
        <v>29</v>
      </c>
      <c r="D106" s="11">
        <v>135166.34</v>
      </c>
      <c r="E106" s="11">
        <f t="shared" si="4"/>
        <v>134027.49</v>
      </c>
      <c r="F106" s="11">
        <v>134027.49</v>
      </c>
      <c r="G106" s="11">
        <v>134027.49</v>
      </c>
      <c r="H106" s="5"/>
    </row>
    <row r="107" spans="1:8" ht="21" customHeight="1" x14ac:dyDescent="0.25">
      <c r="A107" s="43"/>
      <c r="B107" s="7">
        <v>347</v>
      </c>
      <c r="C107" s="9" t="s">
        <v>29</v>
      </c>
      <c r="D107" s="11">
        <v>7200</v>
      </c>
      <c r="E107" s="11">
        <f t="shared" si="4"/>
        <v>1392</v>
      </c>
      <c r="F107" s="11">
        <v>1392</v>
      </c>
      <c r="G107" s="11">
        <v>1392</v>
      </c>
      <c r="H107" s="5"/>
    </row>
    <row r="108" spans="1:8" ht="21" customHeight="1" thickBot="1" x14ac:dyDescent="0.3">
      <c r="A108" s="4"/>
      <c r="B108" s="7">
        <v>351</v>
      </c>
      <c r="C108" s="9" t="s">
        <v>29</v>
      </c>
      <c r="D108" s="11">
        <v>2000</v>
      </c>
      <c r="E108" s="11">
        <v>2000</v>
      </c>
      <c r="F108" s="11">
        <v>0</v>
      </c>
      <c r="G108" s="11">
        <v>0</v>
      </c>
      <c r="H108" s="5"/>
    </row>
    <row r="109" spans="1:8" ht="21" customHeight="1" x14ac:dyDescent="0.25">
      <c r="A109" s="3"/>
      <c r="B109" s="13">
        <v>352</v>
      </c>
      <c r="C109" s="9" t="s">
        <v>29</v>
      </c>
      <c r="D109" s="14">
        <v>11995</v>
      </c>
      <c r="E109" s="11">
        <f t="shared" si="4"/>
        <v>1740</v>
      </c>
      <c r="F109" s="14">
        <v>1740</v>
      </c>
      <c r="G109" s="14">
        <v>1740</v>
      </c>
      <c r="H109" s="15"/>
    </row>
    <row r="110" spans="1:8" ht="21" customHeight="1" thickBot="1" x14ac:dyDescent="0.3">
      <c r="A110" s="4"/>
      <c r="B110" s="13">
        <v>353</v>
      </c>
      <c r="C110" s="9" t="s">
        <v>29</v>
      </c>
      <c r="D110" s="14">
        <v>36542.75</v>
      </c>
      <c r="E110" s="11">
        <f t="shared" si="4"/>
        <v>3640</v>
      </c>
      <c r="F110" s="14">
        <v>3640</v>
      </c>
      <c r="G110" s="14">
        <v>3640</v>
      </c>
      <c r="H110" s="15"/>
    </row>
    <row r="111" spans="1:8" ht="21" customHeight="1" x14ac:dyDescent="0.25">
      <c r="A111" s="3"/>
      <c r="B111" s="13">
        <v>357</v>
      </c>
      <c r="C111" s="9" t="s">
        <v>29</v>
      </c>
      <c r="D111" s="14">
        <v>10946.25</v>
      </c>
      <c r="E111" s="11">
        <f t="shared" si="4"/>
        <v>550</v>
      </c>
      <c r="F111" s="14">
        <v>550</v>
      </c>
      <c r="G111" s="14">
        <v>550</v>
      </c>
      <c r="H111" s="15"/>
    </row>
    <row r="112" spans="1:8" ht="21" customHeight="1" thickBot="1" x14ac:dyDescent="0.3">
      <c r="A112" s="4"/>
      <c r="B112" s="13">
        <v>358</v>
      </c>
      <c r="C112" s="9" t="s">
        <v>29</v>
      </c>
      <c r="D112" s="14">
        <v>183401.28</v>
      </c>
      <c r="E112" s="11">
        <v>183401.28</v>
      </c>
      <c r="F112" s="14">
        <v>0</v>
      </c>
      <c r="G112" s="14">
        <v>0</v>
      </c>
      <c r="H112" s="15"/>
    </row>
    <row r="113" spans="1:9" ht="21" customHeight="1" x14ac:dyDescent="0.25">
      <c r="A113" s="3"/>
      <c r="B113" s="13">
        <v>361</v>
      </c>
      <c r="C113" s="9" t="s">
        <v>29</v>
      </c>
      <c r="D113" s="14">
        <v>145104.47</v>
      </c>
      <c r="E113" s="11">
        <f t="shared" si="4"/>
        <v>79292</v>
      </c>
      <c r="F113" s="14">
        <f>71792+7500</f>
        <v>79292</v>
      </c>
      <c r="G113" s="14">
        <f>71792+7500</f>
        <v>79292</v>
      </c>
      <c r="H113" s="15"/>
    </row>
    <row r="114" spans="1:9" ht="21" customHeight="1" thickBot="1" x14ac:dyDescent="0.3">
      <c r="A114" s="4"/>
      <c r="B114" s="13">
        <v>371</v>
      </c>
      <c r="C114" s="9" t="s">
        <v>29</v>
      </c>
      <c r="D114" s="14">
        <v>52720</v>
      </c>
      <c r="E114" s="11">
        <f t="shared" si="4"/>
        <v>9978.5</v>
      </c>
      <c r="F114" s="14">
        <v>9978.5</v>
      </c>
      <c r="G114" s="14">
        <v>9978.5</v>
      </c>
      <c r="H114" s="15"/>
    </row>
    <row r="115" spans="1:9" ht="21" customHeight="1" x14ac:dyDescent="0.25">
      <c r="A115" s="3"/>
      <c r="B115" s="13">
        <v>372</v>
      </c>
      <c r="C115" s="9" t="s">
        <v>29</v>
      </c>
      <c r="D115" s="14">
        <v>38358.25</v>
      </c>
      <c r="E115" s="11">
        <f t="shared" si="4"/>
        <v>12495</v>
      </c>
      <c r="F115" s="14">
        <v>12495</v>
      </c>
      <c r="G115" s="14">
        <v>12495</v>
      </c>
      <c r="H115" s="15"/>
    </row>
    <row r="116" spans="1:9" ht="21" customHeight="1" thickBot="1" x14ac:dyDescent="0.3">
      <c r="A116" s="4"/>
      <c r="B116" s="8">
        <v>375</v>
      </c>
      <c r="C116" s="9" t="s">
        <v>29</v>
      </c>
      <c r="D116" s="12">
        <v>489503.30499999999</v>
      </c>
      <c r="E116" s="11">
        <f t="shared" si="4"/>
        <v>163718</v>
      </c>
      <c r="F116" s="12">
        <v>163718</v>
      </c>
      <c r="G116" s="12">
        <v>163718</v>
      </c>
      <c r="H116" s="8"/>
    </row>
    <row r="117" spans="1:9" ht="27" customHeight="1" thickBot="1" x14ac:dyDescent="0.3">
      <c r="C117" s="66" t="s">
        <v>54</v>
      </c>
      <c r="D117" s="29">
        <f>SUM(D95:D116)</f>
        <v>1734274.0249999999</v>
      </c>
      <c r="E117" s="29">
        <f t="shared" ref="E117:G117" si="5">SUM(E95:E116)</f>
        <v>1128249.5900000001</v>
      </c>
      <c r="F117" s="29">
        <f t="shared" si="5"/>
        <v>810001.99</v>
      </c>
      <c r="G117" s="29">
        <f t="shared" si="5"/>
        <v>810001.99</v>
      </c>
      <c r="H117" s="82" t="s">
        <v>58</v>
      </c>
    </row>
    <row r="118" spans="1:9" ht="21.75" customHeight="1" x14ac:dyDescent="0.25">
      <c r="A118" s="30" t="s">
        <v>51</v>
      </c>
      <c r="E118" s="18"/>
      <c r="F118" s="31"/>
      <c r="G118" s="31"/>
      <c r="H118" s="31"/>
      <c r="I118" s="31"/>
    </row>
    <row r="119" spans="1:9" ht="21.75" customHeight="1" x14ac:dyDescent="0.25">
      <c r="A119" s="30"/>
      <c r="E119" s="18"/>
      <c r="F119" s="31"/>
      <c r="G119" s="31"/>
      <c r="H119" s="31"/>
      <c r="I119" s="31"/>
    </row>
    <row r="120" spans="1:9" ht="24" customHeight="1" x14ac:dyDescent="0.25">
      <c r="B120" s="32"/>
      <c r="C120" s="32"/>
      <c r="H120" s="32"/>
      <c r="I120" s="32"/>
    </row>
    <row r="121" spans="1:9" ht="12.75" customHeight="1" x14ac:dyDescent="0.25">
      <c r="B121" s="78" t="s">
        <v>20</v>
      </c>
      <c r="C121" s="78"/>
      <c r="E121" s="72" t="s">
        <v>21</v>
      </c>
      <c r="F121" s="72"/>
      <c r="G121" s="54"/>
      <c r="H121" s="53" t="s">
        <v>40</v>
      </c>
      <c r="I121" s="34"/>
    </row>
    <row r="122" spans="1:9" ht="24" customHeight="1" x14ac:dyDescent="0.25">
      <c r="B122" s="71" t="s">
        <v>30</v>
      </c>
      <c r="C122" s="71"/>
      <c r="E122" s="71" t="s">
        <v>32</v>
      </c>
      <c r="F122" s="71"/>
      <c r="G122" s="52"/>
      <c r="H122" s="52" t="s">
        <v>41</v>
      </c>
      <c r="I122" s="21"/>
    </row>
    <row r="123" spans="1:9" ht="13.5" thickBot="1" x14ac:dyDescent="0.3">
      <c r="B123" s="71" t="s">
        <v>31</v>
      </c>
      <c r="C123" s="71"/>
      <c r="E123" s="71" t="s">
        <v>33</v>
      </c>
      <c r="F123" s="71"/>
      <c r="H123" s="52" t="s">
        <v>42</v>
      </c>
    </row>
    <row r="124" spans="1:9" ht="55.5" customHeight="1" thickBot="1" x14ac:dyDescent="0.3">
      <c r="A124" s="73" t="s">
        <v>52</v>
      </c>
      <c r="B124" s="75"/>
      <c r="C124" s="75"/>
      <c r="D124" s="75"/>
      <c r="E124" s="75"/>
      <c r="F124" s="75"/>
      <c r="G124" s="75"/>
      <c r="H124" s="75"/>
    </row>
    <row r="125" spans="1:9" ht="17.25" customHeight="1" x14ac:dyDescent="0.25">
      <c r="A125" s="16"/>
      <c r="B125" s="16"/>
      <c r="C125" s="16"/>
      <c r="D125" s="16"/>
      <c r="E125" s="16"/>
      <c r="F125" s="16"/>
      <c r="G125" s="16"/>
      <c r="H125" s="16"/>
    </row>
    <row r="126" spans="1:9" ht="16.5" customHeight="1" x14ac:dyDescent="0.25">
      <c r="A126" s="16"/>
      <c r="B126" s="21" t="s">
        <v>9</v>
      </c>
      <c r="C126" s="22" t="s">
        <v>23</v>
      </c>
      <c r="E126" s="21" t="s">
        <v>48</v>
      </c>
      <c r="F126" s="32"/>
      <c r="G126" s="32"/>
      <c r="H126" s="32"/>
    </row>
    <row r="127" spans="1:9" ht="32.25" customHeight="1" x14ac:dyDescent="0.25">
      <c r="B127" s="21" t="s">
        <v>10</v>
      </c>
      <c r="C127" s="38" t="s">
        <v>22</v>
      </c>
      <c r="E127" s="21" t="s">
        <v>8</v>
      </c>
      <c r="F127" s="36" t="s">
        <v>24</v>
      </c>
      <c r="G127" s="22"/>
      <c r="H127" s="22"/>
    </row>
    <row r="128" spans="1:9" ht="48.75" customHeight="1" x14ac:dyDescent="0.25">
      <c r="B128" s="25" t="s">
        <v>2</v>
      </c>
      <c r="C128" s="40" t="s">
        <v>35</v>
      </c>
      <c r="D128" s="41"/>
      <c r="E128" s="21" t="s">
        <v>11</v>
      </c>
      <c r="F128" s="37" t="s">
        <v>25</v>
      </c>
      <c r="G128" s="22"/>
      <c r="H128" s="22"/>
    </row>
    <row r="129" spans="1:10" ht="20.25" customHeight="1" x14ac:dyDescent="0.25">
      <c r="B129" s="21" t="s">
        <v>1</v>
      </c>
      <c r="C129" s="42"/>
      <c r="D129" s="41"/>
      <c r="E129" s="21" t="s">
        <v>16</v>
      </c>
      <c r="F129" s="27" t="s">
        <v>26</v>
      </c>
      <c r="G129" s="22"/>
      <c r="H129" s="22"/>
    </row>
    <row r="130" spans="1:10" ht="21" customHeight="1" x14ac:dyDescent="0.25">
      <c r="B130" s="21" t="s">
        <v>3</v>
      </c>
      <c r="C130" s="42" t="s">
        <v>60</v>
      </c>
      <c r="D130" s="41"/>
      <c r="E130" s="21" t="s">
        <v>19</v>
      </c>
      <c r="F130" s="22" t="s">
        <v>27</v>
      </c>
      <c r="G130" s="22" t="s">
        <v>28</v>
      </c>
      <c r="H130" s="22"/>
    </row>
    <row r="131" spans="1:10" ht="21" customHeight="1" x14ac:dyDescent="0.25">
      <c r="B131" s="28"/>
      <c r="C131" s="39"/>
      <c r="D131" s="41"/>
    </row>
    <row r="132" spans="1:10" ht="16.5" customHeight="1" x14ac:dyDescent="0.2">
      <c r="A132" s="55"/>
      <c r="B132" s="56" t="s">
        <v>49</v>
      </c>
      <c r="C132" s="57"/>
      <c r="D132" s="57"/>
      <c r="E132" s="57"/>
      <c r="F132" s="21"/>
      <c r="G132" s="21"/>
      <c r="H132" s="21"/>
      <c r="I132" s="21"/>
      <c r="J132" s="21"/>
    </row>
    <row r="133" spans="1:10" ht="20.25" customHeight="1" x14ac:dyDescent="0.25">
      <c r="A133" s="57"/>
      <c r="B133" s="57" t="s">
        <v>50</v>
      </c>
      <c r="C133" s="58"/>
      <c r="D133" s="58"/>
      <c r="E133" s="58"/>
    </row>
    <row r="134" spans="1:10" ht="16.5" customHeight="1" thickBot="1" x14ac:dyDescent="0.3">
      <c r="D134" s="77" t="s">
        <v>6</v>
      </c>
      <c r="E134" s="77"/>
      <c r="F134" s="77"/>
      <c r="G134" s="77"/>
    </row>
    <row r="135" spans="1:10" ht="18.75" customHeight="1" thickBot="1" x14ac:dyDescent="0.3">
      <c r="A135" s="1" t="s">
        <v>4</v>
      </c>
      <c r="B135" s="17" t="s">
        <v>53</v>
      </c>
      <c r="C135" s="17" t="s">
        <v>5</v>
      </c>
      <c r="D135" s="2" t="s">
        <v>15</v>
      </c>
      <c r="E135" s="2" t="s">
        <v>13</v>
      </c>
      <c r="F135" s="2" t="s">
        <v>14</v>
      </c>
      <c r="G135" s="2" t="s">
        <v>17</v>
      </c>
      <c r="H135" s="1" t="s">
        <v>7</v>
      </c>
    </row>
    <row r="136" spans="1:10" ht="21" customHeight="1" x14ac:dyDescent="0.25">
      <c r="A136" s="3"/>
      <c r="B136" s="6">
        <v>376</v>
      </c>
      <c r="C136" s="3" t="s">
        <v>29</v>
      </c>
      <c r="D136" s="10">
        <v>22000</v>
      </c>
      <c r="E136" s="11">
        <f t="shared" ref="E136:E140" si="6">F136</f>
        <v>5838.81</v>
      </c>
      <c r="F136" s="10">
        <v>5838.81</v>
      </c>
      <c r="G136" s="10">
        <v>5838.81</v>
      </c>
      <c r="H136" s="6"/>
    </row>
    <row r="137" spans="1:10" ht="21" customHeight="1" thickBot="1" x14ac:dyDescent="0.3">
      <c r="A137" s="4"/>
      <c r="B137" s="7">
        <v>383</v>
      </c>
      <c r="C137" s="9" t="s">
        <v>29</v>
      </c>
      <c r="D137" s="11">
        <v>173788</v>
      </c>
      <c r="E137" s="11">
        <f>F137+13000.75</f>
        <v>116584.75</v>
      </c>
      <c r="F137" s="11">
        <v>103584</v>
      </c>
      <c r="G137" s="11">
        <v>103584</v>
      </c>
      <c r="H137" s="5"/>
    </row>
    <row r="138" spans="1:10" ht="21" customHeight="1" x14ac:dyDescent="0.25">
      <c r="A138" s="3"/>
      <c r="B138" s="7">
        <v>385</v>
      </c>
      <c r="C138" s="9" t="s">
        <v>29</v>
      </c>
      <c r="D138" s="11">
        <v>33000</v>
      </c>
      <c r="E138" s="11">
        <f t="shared" si="6"/>
        <v>15468</v>
      </c>
      <c r="F138" s="11">
        <v>15468</v>
      </c>
      <c r="G138" s="11">
        <v>15468</v>
      </c>
      <c r="H138" s="5"/>
    </row>
    <row r="139" spans="1:10" ht="21" customHeight="1" x14ac:dyDescent="0.25">
      <c r="A139" s="43"/>
      <c r="B139" s="7">
        <v>392</v>
      </c>
      <c r="C139" s="9" t="s">
        <v>29</v>
      </c>
      <c r="D139" s="11">
        <v>44170</v>
      </c>
      <c r="E139" s="11">
        <f t="shared" si="6"/>
        <v>8143</v>
      </c>
      <c r="F139" s="11">
        <f>1250+6893</f>
        <v>8143</v>
      </c>
      <c r="G139" s="11">
        <f>1250+6893</f>
        <v>8143</v>
      </c>
      <c r="H139" s="5"/>
    </row>
    <row r="140" spans="1:10" ht="21" customHeight="1" x14ac:dyDescent="0.25">
      <c r="A140" s="43"/>
      <c r="B140" s="7">
        <v>399</v>
      </c>
      <c r="C140" s="9" t="s">
        <v>29</v>
      </c>
      <c r="D140" s="11">
        <v>91010.994999999995</v>
      </c>
      <c r="E140" s="11">
        <f t="shared" si="6"/>
        <v>54263</v>
      </c>
      <c r="F140" s="11">
        <v>54263</v>
      </c>
      <c r="G140" s="11">
        <v>54263</v>
      </c>
      <c r="H140" s="5"/>
    </row>
    <row r="141" spans="1:10" ht="21" customHeight="1" x14ac:dyDescent="0.25">
      <c r="A141" s="43"/>
      <c r="B141" s="7"/>
      <c r="C141" s="9"/>
      <c r="D141" s="11"/>
      <c r="E141" s="11"/>
      <c r="F141" s="11"/>
      <c r="G141" s="11"/>
      <c r="H141" s="5"/>
    </row>
    <row r="142" spans="1:10" ht="21" customHeight="1" x14ac:dyDescent="0.25">
      <c r="A142" s="43"/>
      <c r="B142" s="7"/>
      <c r="C142" s="9"/>
      <c r="D142" s="11"/>
      <c r="E142" s="11"/>
      <c r="F142" s="11"/>
      <c r="G142" s="11"/>
      <c r="H142" s="5"/>
    </row>
    <row r="143" spans="1:10" ht="21" customHeight="1" x14ac:dyDescent="0.25">
      <c r="A143" s="43"/>
      <c r="B143" s="7"/>
      <c r="C143" s="9"/>
      <c r="D143" s="11"/>
      <c r="E143" s="11"/>
      <c r="F143" s="11"/>
      <c r="G143" s="11"/>
      <c r="H143" s="5"/>
    </row>
    <row r="144" spans="1:10" ht="21" customHeight="1" x14ac:dyDescent="0.25">
      <c r="A144" s="43"/>
      <c r="B144" s="7"/>
      <c r="C144" s="9"/>
      <c r="D144" s="11"/>
      <c r="E144" s="11"/>
      <c r="F144" s="11"/>
      <c r="G144" s="11"/>
      <c r="H144" s="5"/>
    </row>
    <row r="145" spans="1:9" ht="21" customHeight="1" x14ac:dyDescent="0.25">
      <c r="A145" s="43"/>
      <c r="B145" s="7"/>
      <c r="C145" s="9"/>
      <c r="D145" s="11"/>
      <c r="E145" s="11"/>
      <c r="F145" s="11"/>
      <c r="G145" s="11"/>
      <c r="H145" s="5"/>
    </row>
    <row r="146" spans="1:9" ht="21" customHeight="1" x14ac:dyDescent="0.25">
      <c r="A146" s="43"/>
      <c r="B146" s="7"/>
      <c r="C146" s="9"/>
      <c r="D146" s="11"/>
      <c r="E146" s="11"/>
      <c r="F146" s="11"/>
      <c r="G146" s="11"/>
      <c r="H146" s="5"/>
    </row>
    <row r="147" spans="1:9" ht="21" customHeight="1" x14ac:dyDescent="0.25">
      <c r="A147" s="43"/>
      <c r="B147" s="7"/>
      <c r="C147" s="9"/>
      <c r="D147" s="11"/>
      <c r="E147" s="11"/>
      <c r="F147" s="11"/>
      <c r="G147" s="11"/>
      <c r="H147" s="5"/>
    </row>
    <row r="148" spans="1:9" ht="21" customHeight="1" x14ac:dyDescent="0.25">
      <c r="A148" s="43"/>
      <c r="B148" s="7"/>
      <c r="C148" s="9"/>
      <c r="D148" s="11"/>
      <c r="E148" s="11"/>
      <c r="F148" s="11"/>
      <c r="G148" s="11"/>
      <c r="H148" s="5"/>
    </row>
    <row r="149" spans="1:9" ht="21" customHeight="1" thickBot="1" x14ac:dyDescent="0.3">
      <c r="A149" s="4"/>
      <c r="B149" s="7"/>
      <c r="C149" s="9"/>
      <c r="D149" s="11"/>
      <c r="E149" s="11"/>
      <c r="F149" s="11"/>
      <c r="G149" s="11"/>
      <c r="H149" s="5"/>
    </row>
    <row r="150" spans="1:9" ht="21" customHeight="1" x14ac:dyDescent="0.25">
      <c r="A150" s="3"/>
      <c r="B150" s="13"/>
      <c r="C150" s="9"/>
      <c r="D150" s="14"/>
      <c r="E150" s="14"/>
      <c r="F150" s="14"/>
      <c r="G150" s="14"/>
      <c r="H150" s="15"/>
    </row>
    <row r="151" spans="1:9" ht="21" customHeight="1" thickBot="1" x14ac:dyDescent="0.3">
      <c r="A151" s="4"/>
      <c r="B151" s="13"/>
      <c r="C151" s="9"/>
      <c r="D151" s="14"/>
      <c r="E151" s="14"/>
      <c r="F151" s="14"/>
      <c r="G151" s="14"/>
      <c r="H151" s="15"/>
    </row>
    <row r="152" spans="1:9" ht="21" customHeight="1" x14ac:dyDescent="0.25">
      <c r="A152" s="3"/>
      <c r="B152" s="13"/>
      <c r="C152" s="9"/>
      <c r="D152" s="14"/>
      <c r="E152" s="14"/>
      <c r="F152" s="14"/>
      <c r="G152" s="14"/>
      <c r="H152" s="15"/>
    </row>
    <row r="153" spans="1:9" ht="21" customHeight="1" thickBot="1" x14ac:dyDescent="0.3">
      <c r="A153" s="4"/>
      <c r="B153" s="13"/>
      <c r="C153" s="9"/>
      <c r="D153" s="14"/>
      <c r="E153" s="14"/>
      <c r="F153" s="14"/>
      <c r="G153" s="14"/>
      <c r="H153" s="15"/>
    </row>
    <row r="154" spans="1:9" ht="21" customHeight="1" x14ac:dyDescent="0.25">
      <c r="A154" s="3"/>
      <c r="B154" s="13"/>
      <c r="C154" s="9"/>
      <c r="D154" s="14"/>
      <c r="E154" s="14"/>
      <c r="F154" s="14"/>
      <c r="G154" s="14"/>
      <c r="H154" s="15"/>
    </row>
    <row r="155" spans="1:9" ht="21" customHeight="1" thickBot="1" x14ac:dyDescent="0.3">
      <c r="A155" s="4"/>
      <c r="B155" s="13"/>
      <c r="C155" s="9"/>
      <c r="D155" s="14"/>
      <c r="E155" s="14"/>
      <c r="F155" s="14"/>
      <c r="G155" s="14"/>
      <c r="H155" s="15"/>
    </row>
    <row r="156" spans="1:9" ht="21" customHeight="1" thickBot="1" x14ac:dyDescent="0.3">
      <c r="A156" s="3"/>
      <c r="B156" s="13"/>
      <c r="C156" s="63"/>
      <c r="D156" s="14"/>
      <c r="E156" s="14"/>
      <c r="F156" s="14"/>
      <c r="G156" s="14"/>
      <c r="H156" s="15"/>
    </row>
    <row r="157" spans="1:9" ht="21" customHeight="1" thickBot="1" x14ac:dyDescent="0.3">
      <c r="A157" s="4"/>
      <c r="B157" s="8"/>
      <c r="C157" s="69" t="s">
        <v>54</v>
      </c>
      <c r="D157" s="70">
        <f>SUM(D136:D156)</f>
        <v>363968.995</v>
      </c>
      <c r="E157" s="70">
        <f t="shared" ref="E157:G157" si="7">SUM(E136:E156)</f>
        <v>200297.56</v>
      </c>
      <c r="F157" s="70">
        <f t="shared" si="7"/>
        <v>187296.81</v>
      </c>
      <c r="G157" s="70">
        <f t="shared" si="7"/>
        <v>187296.81</v>
      </c>
      <c r="H157" s="8"/>
    </row>
    <row r="158" spans="1:9" ht="27" customHeight="1" thickBot="1" x14ac:dyDescent="0.3">
      <c r="C158" s="67" t="s">
        <v>0</v>
      </c>
      <c r="D158" s="68">
        <f>D157+D117+D76+D35</f>
        <v>48891021.396342322</v>
      </c>
      <c r="E158" s="68">
        <f t="shared" ref="E158:G158" si="8">E157+E117+E76+E35</f>
        <v>46515166</v>
      </c>
      <c r="F158" s="68">
        <f t="shared" si="8"/>
        <v>31912684.949999999</v>
      </c>
      <c r="G158" s="68">
        <f t="shared" si="8"/>
        <v>31912684.949999999</v>
      </c>
      <c r="H158" s="82" t="s">
        <v>57</v>
      </c>
    </row>
    <row r="159" spans="1:9" ht="21.75" customHeight="1" x14ac:dyDescent="0.25">
      <c r="A159" s="30" t="s">
        <v>51</v>
      </c>
      <c r="E159" s="18"/>
      <c r="F159" s="31"/>
      <c r="G159" s="31"/>
      <c r="H159" s="31"/>
      <c r="I159" s="31"/>
    </row>
    <row r="160" spans="1:9" ht="21.75" customHeight="1" x14ac:dyDescent="0.25">
      <c r="A160" s="30"/>
      <c r="E160" s="18"/>
      <c r="F160" s="31"/>
      <c r="G160" s="31"/>
      <c r="H160" s="31"/>
      <c r="I160" s="31"/>
    </row>
    <row r="161" spans="2:9" ht="24" customHeight="1" x14ac:dyDescent="0.25">
      <c r="B161" s="32"/>
      <c r="C161" s="32"/>
      <c r="H161" s="32"/>
      <c r="I161" s="32"/>
    </row>
    <row r="162" spans="2:9" ht="12.75" customHeight="1" x14ac:dyDescent="0.25">
      <c r="B162" s="78" t="s">
        <v>20</v>
      </c>
      <c r="C162" s="78"/>
      <c r="E162" s="72" t="s">
        <v>21</v>
      </c>
      <c r="F162" s="72"/>
      <c r="G162" s="54"/>
      <c r="H162" s="53" t="s">
        <v>40</v>
      </c>
      <c r="I162" s="34"/>
    </row>
    <row r="163" spans="2:9" ht="24" customHeight="1" x14ac:dyDescent="0.25">
      <c r="B163" s="71" t="s">
        <v>30</v>
      </c>
      <c r="C163" s="71"/>
      <c r="E163" s="71" t="s">
        <v>32</v>
      </c>
      <c r="F163" s="71"/>
      <c r="G163" s="52"/>
      <c r="H163" s="52" t="s">
        <v>41</v>
      </c>
      <c r="I163" s="21"/>
    </row>
    <row r="164" spans="2:9" x14ac:dyDescent="0.25">
      <c r="B164" s="71" t="s">
        <v>31</v>
      </c>
      <c r="C164" s="71"/>
      <c r="E164" s="71" t="s">
        <v>33</v>
      </c>
      <c r="F164" s="71"/>
      <c r="H164" s="52" t="s">
        <v>42</v>
      </c>
    </row>
  </sheetData>
  <mergeCells count="32">
    <mergeCell ref="B41:C41"/>
    <mergeCell ref="E41:F41"/>
    <mergeCell ref="A1:H1"/>
    <mergeCell ref="D11:G11"/>
    <mergeCell ref="B39:C39"/>
    <mergeCell ref="E39:F39"/>
    <mergeCell ref="B40:C40"/>
    <mergeCell ref="E40:F40"/>
    <mergeCell ref="A42:H42"/>
    <mergeCell ref="D52:G52"/>
    <mergeCell ref="B80:C80"/>
    <mergeCell ref="E80:F80"/>
    <mergeCell ref="B81:C81"/>
    <mergeCell ref="E81:F81"/>
    <mergeCell ref="B82:C82"/>
    <mergeCell ref="E82:F82"/>
    <mergeCell ref="A83:H83"/>
    <mergeCell ref="D93:G93"/>
    <mergeCell ref="B121:C121"/>
    <mergeCell ref="E121:F121"/>
    <mergeCell ref="B122:C122"/>
    <mergeCell ref="E122:F122"/>
    <mergeCell ref="B123:C123"/>
    <mergeCell ref="E123:F123"/>
    <mergeCell ref="A124:H124"/>
    <mergeCell ref="B164:C164"/>
    <mergeCell ref="E164:F164"/>
    <mergeCell ref="D134:G134"/>
    <mergeCell ref="B162:C162"/>
    <mergeCell ref="E162:F162"/>
    <mergeCell ref="B163:C163"/>
    <mergeCell ref="E163:F163"/>
  </mergeCells>
  <hyperlinks>
    <hyperlink ref="F6" r:id="rId1"/>
    <hyperlink ref="F47" r:id="rId2"/>
    <hyperlink ref="F88" r:id="rId3"/>
    <hyperlink ref="F129" r:id="rId4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8"/>
  <sheetViews>
    <sheetView topLeftCell="A22" zoomScale="80" zoomScaleNormal="80" workbookViewId="0">
      <selection activeCell="D5" sqref="D5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73" t="s">
        <v>52</v>
      </c>
      <c r="B1" s="75"/>
      <c r="C1" s="75"/>
      <c r="D1" s="75"/>
      <c r="E1" s="75"/>
      <c r="F1" s="75"/>
      <c r="G1" s="75"/>
      <c r="H1" s="75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23</v>
      </c>
      <c r="E3" s="21" t="s">
        <v>48</v>
      </c>
      <c r="F3" s="32"/>
      <c r="G3" s="32"/>
      <c r="H3" s="32"/>
    </row>
    <row r="4" spans="1:10" ht="26.25" customHeight="1" x14ac:dyDescent="0.25">
      <c r="B4" s="21" t="s">
        <v>10</v>
      </c>
      <c r="C4" s="24" t="s">
        <v>22</v>
      </c>
      <c r="E4" s="21" t="s">
        <v>8</v>
      </c>
      <c r="F4" s="23" t="s">
        <v>24</v>
      </c>
      <c r="G4" s="22"/>
      <c r="H4" s="22"/>
    </row>
    <row r="5" spans="1:10" ht="27" customHeight="1" x14ac:dyDescent="0.25">
      <c r="B5" s="25" t="s">
        <v>2</v>
      </c>
      <c r="C5" s="40" t="s">
        <v>45</v>
      </c>
      <c r="D5" s="41"/>
      <c r="E5" s="21" t="s">
        <v>11</v>
      </c>
      <c r="F5" s="26" t="s">
        <v>25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26</v>
      </c>
      <c r="G6" s="22"/>
      <c r="H6" s="22"/>
    </row>
    <row r="7" spans="1:10" ht="21" customHeight="1" x14ac:dyDescent="0.25">
      <c r="B7" s="21" t="s">
        <v>3</v>
      </c>
      <c r="C7" s="42">
        <v>2015</v>
      </c>
      <c r="D7" s="41"/>
      <c r="E7" s="21" t="s">
        <v>19</v>
      </c>
      <c r="F7" s="22" t="s">
        <v>27</v>
      </c>
      <c r="G7" s="22" t="s">
        <v>28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5"/>
      <c r="B9" s="56" t="s">
        <v>49</v>
      </c>
      <c r="C9" s="57"/>
      <c r="D9" s="57"/>
      <c r="E9" s="57"/>
      <c r="F9" s="21"/>
      <c r="G9" s="21"/>
      <c r="H9" s="21"/>
      <c r="I9" s="21"/>
      <c r="J9" s="21"/>
    </row>
    <row r="10" spans="1:10" ht="20.25" customHeight="1" x14ac:dyDescent="0.25">
      <c r="A10" s="57"/>
      <c r="B10" s="57" t="s">
        <v>50</v>
      </c>
      <c r="C10" s="58"/>
      <c r="D10" s="58"/>
      <c r="E10" s="58"/>
    </row>
    <row r="11" spans="1:10" ht="16.5" customHeight="1" thickBot="1" x14ac:dyDescent="0.3">
      <c r="D11" s="77" t="s">
        <v>6</v>
      </c>
      <c r="E11" s="77"/>
      <c r="F11" s="77"/>
      <c r="G11" s="77"/>
    </row>
    <row r="12" spans="1:10" ht="18.75" customHeight="1" thickBot="1" x14ac:dyDescent="0.3">
      <c r="A12" s="1" t="s">
        <v>4</v>
      </c>
      <c r="B12" s="17" t="s">
        <v>53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22.5" customHeight="1" x14ac:dyDescent="0.25">
      <c r="A13" s="3">
        <v>1</v>
      </c>
      <c r="B13" s="62">
        <v>211</v>
      </c>
      <c r="C13" s="3" t="s">
        <v>29</v>
      </c>
      <c r="D13" s="10">
        <v>26907.96</v>
      </c>
      <c r="E13" s="10">
        <v>26907.96</v>
      </c>
      <c r="F13" s="10">
        <f>11006.84+4150.5</f>
        <v>15157.34</v>
      </c>
      <c r="G13" s="10">
        <f>F13</f>
        <v>15157.34</v>
      </c>
      <c r="H13" s="6"/>
    </row>
    <row r="14" spans="1:10" ht="22.5" customHeight="1" thickBot="1" x14ac:dyDescent="0.3">
      <c r="A14" s="4"/>
      <c r="B14" s="9">
        <v>212</v>
      </c>
      <c r="C14" s="4" t="s">
        <v>29</v>
      </c>
      <c r="D14" s="11">
        <v>21000</v>
      </c>
      <c r="E14" s="11">
        <v>21000</v>
      </c>
      <c r="F14" s="11">
        <v>2188.98</v>
      </c>
      <c r="G14" s="14">
        <f t="shared" ref="G14:G28" si="0">F14</f>
        <v>2188.98</v>
      </c>
      <c r="H14" s="5"/>
    </row>
    <row r="15" spans="1:10" ht="22.5" customHeight="1" x14ac:dyDescent="0.25">
      <c r="A15" s="3"/>
      <c r="B15" s="9">
        <v>214</v>
      </c>
      <c r="C15" s="4" t="s">
        <v>29</v>
      </c>
      <c r="D15" s="11">
        <v>921.04</v>
      </c>
      <c r="E15" s="11">
        <v>921.04</v>
      </c>
      <c r="F15" s="11">
        <v>921.04</v>
      </c>
      <c r="G15" s="14">
        <f t="shared" si="0"/>
        <v>921.04</v>
      </c>
      <c r="H15" s="5"/>
    </row>
    <row r="16" spans="1:10" ht="22.5" customHeight="1" x14ac:dyDescent="0.25">
      <c r="A16" s="43"/>
      <c r="B16" s="9">
        <v>215</v>
      </c>
      <c r="C16" s="4" t="s">
        <v>29</v>
      </c>
      <c r="D16" s="11">
        <f>18000-5000</f>
        <v>13000</v>
      </c>
      <c r="E16" s="11">
        <f>18000-5000</f>
        <v>13000</v>
      </c>
      <c r="F16" s="11">
        <v>0</v>
      </c>
      <c r="G16" s="14">
        <f t="shared" si="0"/>
        <v>0</v>
      </c>
      <c r="H16" s="5"/>
    </row>
    <row r="17" spans="1:9" ht="22.5" customHeight="1" x14ac:dyDescent="0.25">
      <c r="A17" s="43"/>
      <c r="B17" s="9">
        <v>246</v>
      </c>
      <c r="C17" s="4" t="s">
        <v>29</v>
      </c>
      <c r="D17" s="11">
        <f>725+2000</f>
        <v>2725</v>
      </c>
      <c r="E17" s="11">
        <f>725+2000</f>
        <v>2725</v>
      </c>
      <c r="F17" s="79">
        <f>725+1290.63</f>
        <v>2015.63</v>
      </c>
      <c r="G17" s="14">
        <f t="shared" si="0"/>
        <v>2015.63</v>
      </c>
      <c r="H17" s="5"/>
    </row>
    <row r="18" spans="1:9" ht="22.5" customHeight="1" x14ac:dyDescent="0.25">
      <c r="A18" s="43"/>
      <c r="B18" s="9">
        <v>248</v>
      </c>
      <c r="C18" s="4" t="s">
        <v>29</v>
      </c>
      <c r="D18" s="11">
        <f>6000+3000</f>
        <v>9000</v>
      </c>
      <c r="E18" s="11">
        <f>6000+3000</f>
        <v>9000</v>
      </c>
      <c r="F18" s="79">
        <f>5832.48+1196</f>
        <v>7028.48</v>
      </c>
      <c r="G18" s="14">
        <f t="shared" si="0"/>
        <v>7028.48</v>
      </c>
      <c r="H18" s="5"/>
    </row>
    <row r="19" spans="1:9" ht="22.5" customHeight="1" x14ac:dyDescent="0.25">
      <c r="A19" s="43"/>
      <c r="B19" s="9">
        <v>255</v>
      </c>
      <c r="C19" s="4" t="s">
        <v>29</v>
      </c>
      <c r="D19" s="11">
        <v>20000</v>
      </c>
      <c r="E19" s="11">
        <v>20000</v>
      </c>
      <c r="F19" s="11">
        <v>0</v>
      </c>
      <c r="G19" s="14">
        <f t="shared" si="0"/>
        <v>0</v>
      </c>
      <c r="H19" s="5"/>
    </row>
    <row r="20" spans="1:9" ht="22.5" customHeight="1" thickBot="1" x14ac:dyDescent="0.3">
      <c r="A20" s="4"/>
      <c r="B20" s="9">
        <v>259</v>
      </c>
      <c r="C20" s="4" t="s">
        <v>29</v>
      </c>
      <c r="D20" s="11">
        <v>43000</v>
      </c>
      <c r="E20" s="11">
        <v>43000</v>
      </c>
      <c r="F20" s="11">
        <v>0</v>
      </c>
      <c r="G20" s="14">
        <f t="shared" si="0"/>
        <v>0</v>
      </c>
      <c r="H20" s="5"/>
    </row>
    <row r="21" spans="1:9" ht="22.5" customHeight="1" x14ac:dyDescent="0.25">
      <c r="A21" s="3"/>
      <c r="B21" s="63">
        <v>261</v>
      </c>
      <c r="C21" s="4" t="s">
        <v>29</v>
      </c>
      <c r="D21" s="11">
        <v>14296</v>
      </c>
      <c r="E21" s="11">
        <v>14296</v>
      </c>
      <c r="F21" s="14">
        <f>4007.53+2727.57</f>
        <v>6735.1</v>
      </c>
      <c r="G21" s="14">
        <f t="shared" si="0"/>
        <v>6735.1</v>
      </c>
      <c r="H21" s="15"/>
    </row>
    <row r="22" spans="1:9" ht="22.5" customHeight="1" x14ac:dyDescent="0.25">
      <c r="A22" s="43"/>
      <c r="B22" s="63">
        <v>291</v>
      </c>
      <c r="C22" s="4" t="s">
        <v>29</v>
      </c>
      <c r="D22" s="11">
        <f>0+1600</f>
        <v>1600</v>
      </c>
      <c r="E22" s="11">
        <f>0+1600</f>
        <v>1600</v>
      </c>
      <c r="F22" s="14">
        <f>0+1048.98</f>
        <v>1048.98</v>
      </c>
      <c r="G22" s="14">
        <f t="shared" si="0"/>
        <v>1048.98</v>
      </c>
      <c r="H22" s="15"/>
    </row>
    <row r="23" spans="1:9" ht="22.5" customHeight="1" thickBot="1" x14ac:dyDescent="0.3">
      <c r="A23" s="4"/>
      <c r="B23" s="63">
        <v>293</v>
      </c>
      <c r="C23" s="4" t="s">
        <v>29</v>
      </c>
      <c r="D23" s="11">
        <v>479</v>
      </c>
      <c r="E23" s="11">
        <v>479</v>
      </c>
      <c r="F23" s="14">
        <v>479</v>
      </c>
      <c r="G23" s="14">
        <f t="shared" si="0"/>
        <v>479</v>
      </c>
      <c r="H23" s="15"/>
    </row>
    <row r="24" spans="1:9" ht="22.5" customHeight="1" x14ac:dyDescent="0.25">
      <c r="A24" s="3"/>
      <c r="B24" s="63">
        <v>294</v>
      </c>
      <c r="C24" s="4" t="s">
        <v>29</v>
      </c>
      <c r="D24" s="11">
        <f>18558-1600</f>
        <v>16958</v>
      </c>
      <c r="E24" s="11">
        <f>18558-1600</f>
        <v>16958</v>
      </c>
      <c r="F24" s="14">
        <f>5874.46+843.97</f>
        <v>6718.43</v>
      </c>
      <c r="G24" s="14">
        <f t="shared" si="0"/>
        <v>6718.43</v>
      </c>
      <c r="H24" s="15"/>
    </row>
    <row r="25" spans="1:9" ht="22.5" customHeight="1" thickBot="1" x14ac:dyDescent="0.3">
      <c r="A25" s="4"/>
      <c r="B25" s="63">
        <v>334</v>
      </c>
      <c r="C25" s="4" t="s">
        <v>29</v>
      </c>
      <c r="D25" s="11">
        <v>30000</v>
      </c>
      <c r="E25" s="11">
        <v>30000</v>
      </c>
      <c r="F25" s="14">
        <v>0</v>
      </c>
      <c r="G25" s="14">
        <f t="shared" si="0"/>
        <v>0</v>
      </c>
      <c r="H25" s="15"/>
    </row>
    <row r="26" spans="1:9" ht="22.5" customHeight="1" x14ac:dyDescent="0.25">
      <c r="A26" s="3"/>
      <c r="B26" s="63">
        <v>375</v>
      </c>
      <c r="C26" s="4" t="s">
        <v>29</v>
      </c>
      <c r="D26" s="11">
        <v>173500</v>
      </c>
      <c r="E26" s="11">
        <v>173500</v>
      </c>
      <c r="F26" s="14">
        <f>3630.5+5919.4</f>
        <v>9549.9</v>
      </c>
      <c r="G26" s="14">
        <f t="shared" si="0"/>
        <v>9549.9</v>
      </c>
      <c r="H26" s="15"/>
    </row>
    <row r="27" spans="1:9" ht="22.5" customHeight="1" thickBot="1" x14ac:dyDescent="0.3">
      <c r="A27" s="4"/>
      <c r="B27" s="63">
        <v>383</v>
      </c>
      <c r="C27" s="4" t="s">
        <v>29</v>
      </c>
      <c r="D27" s="11">
        <v>18000</v>
      </c>
      <c r="E27" s="11">
        <v>18000</v>
      </c>
      <c r="F27" s="14">
        <f>1044+1893</f>
        <v>2937</v>
      </c>
      <c r="G27" s="14">
        <f t="shared" si="0"/>
        <v>2937</v>
      </c>
      <c r="H27" s="15"/>
    </row>
    <row r="28" spans="1:9" ht="22.5" customHeight="1" x14ac:dyDescent="0.25">
      <c r="A28" s="3"/>
      <c r="B28" s="63">
        <v>442</v>
      </c>
      <c r="C28" s="4" t="s">
        <v>29</v>
      </c>
      <c r="D28" s="11">
        <v>606811</v>
      </c>
      <c r="E28" s="14">
        <v>606811</v>
      </c>
      <c r="F28" s="14">
        <f>101587+20793.5</f>
        <v>122380.5</v>
      </c>
      <c r="G28" s="14">
        <f t="shared" si="0"/>
        <v>122380.5</v>
      </c>
      <c r="H28" s="15"/>
    </row>
    <row r="29" spans="1:9" ht="22.5" customHeight="1" thickBot="1" x14ac:dyDescent="0.3">
      <c r="A29" s="4"/>
      <c r="B29" s="8"/>
      <c r="C29" s="9"/>
      <c r="D29" s="12"/>
      <c r="E29" s="12"/>
      <c r="F29" s="12"/>
      <c r="G29" s="12"/>
      <c r="H29" s="8"/>
    </row>
    <row r="30" spans="1:9" ht="27" customHeight="1" thickBot="1" x14ac:dyDescent="0.3">
      <c r="C30" s="19" t="s">
        <v>0</v>
      </c>
      <c r="D30" s="29">
        <f>SUM(D13:D29)</f>
        <v>998198</v>
      </c>
      <c r="E30" s="29">
        <f t="shared" ref="E30:G30" si="1">SUM(E13:E29)</f>
        <v>998198</v>
      </c>
      <c r="F30" s="29">
        <f t="shared" si="1"/>
        <v>177160.38</v>
      </c>
      <c r="G30" s="29">
        <f t="shared" si="1"/>
        <v>177160.38</v>
      </c>
    </row>
    <row r="31" spans="1:9" ht="21.75" customHeight="1" x14ac:dyDescent="0.25">
      <c r="A31" s="30" t="s">
        <v>51</v>
      </c>
      <c r="E31" s="18"/>
      <c r="F31" s="31"/>
      <c r="G31" s="31"/>
      <c r="H31" s="31"/>
      <c r="I31" s="31"/>
    </row>
    <row r="32" spans="1:9" ht="21.75" customHeight="1" x14ac:dyDescent="0.25">
      <c r="A32" s="30"/>
      <c r="E32" s="18"/>
      <c r="F32" s="31"/>
      <c r="G32" s="31"/>
      <c r="H32" s="31"/>
      <c r="I32" s="31"/>
    </row>
    <row r="33" spans="2:9" ht="24" customHeight="1" x14ac:dyDescent="0.25">
      <c r="B33" s="32"/>
      <c r="C33" s="32"/>
      <c r="H33" s="32"/>
      <c r="I33" s="32"/>
    </row>
    <row r="34" spans="2:9" ht="12.75" customHeight="1" x14ac:dyDescent="0.25">
      <c r="B34" s="78" t="s">
        <v>20</v>
      </c>
      <c r="C34" s="78"/>
      <c r="E34" s="72" t="s">
        <v>21</v>
      </c>
      <c r="F34" s="72"/>
      <c r="G34" s="33"/>
      <c r="H34" s="50" t="s">
        <v>40</v>
      </c>
      <c r="I34" s="34"/>
    </row>
    <row r="35" spans="2:9" ht="24" customHeight="1" x14ac:dyDescent="0.25">
      <c r="B35" s="71" t="s">
        <v>30</v>
      </c>
      <c r="C35" s="71"/>
      <c r="E35" s="71" t="s">
        <v>32</v>
      </c>
      <c r="F35" s="71"/>
      <c r="G35" s="48"/>
      <c r="H35" s="49" t="s">
        <v>41</v>
      </c>
      <c r="I35" s="21"/>
    </row>
    <row r="36" spans="2:9" x14ac:dyDescent="0.25">
      <c r="B36" s="71" t="s">
        <v>31</v>
      </c>
      <c r="C36" s="71"/>
      <c r="E36" s="71" t="s">
        <v>33</v>
      </c>
      <c r="F36" s="71"/>
      <c r="H36" s="49" t="s">
        <v>42</v>
      </c>
    </row>
    <row r="37" spans="2:9" ht="21.75" customHeight="1" x14ac:dyDescent="0.25">
      <c r="H37" s="32"/>
    </row>
    <row r="38" spans="2:9" ht="24" customHeight="1" x14ac:dyDescent="0.25">
      <c r="B38" s="30"/>
    </row>
  </sheetData>
  <mergeCells count="8">
    <mergeCell ref="B36:C36"/>
    <mergeCell ref="E36:F36"/>
    <mergeCell ref="A1:H1"/>
    <mergeCell ref="D11:G11"/>
    <mergeCell ref="B34:C34"/>
    <mergeCell ref="E34:F34"/>
    <mergeCell ref="B35:C35"/>
    <mergeCell ref="E35:F35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7"/>
  <sheetViews>
    <sheetView zoomScale="80" zoomScaleNormal="80" workbookViewId="0">
      <selection activeCell="C23" sqref="C23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73" t="s">
        <v>52</v>
      </c>
      <c r="B1" s="75"/>
      <c r="C1" s="75"/>
      <c r="D1" s="75"/>
      <c r="E1" s="75"/>
      <c r="F1" s="75"/>
      <c r="G1" s="75"/>
      <c r="H1" s="75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23</v>
      </c>
      <c r="E3" s="21" t="s">
        <v>48</v>
      </c>
      <c r="F3" s="32"/>
      <c r="G3" s="32"/>
      <c r="H3" s="32"/>
    </row>
    <row r="4" spans="1:10" ht="26.25" customHeight="1" x14ac:dyDescent="0.25">
      <c r="B4" s="21" t="s">
        <v>10</v>
      </c>
      <c r="C4" s="24" t="s">
        <v>22</v>
      </c>
      <c r="E4" s="21" t="s">
        <v>8</v>
      </c>
      <c r="F4" s="23" t="s">
        <v>24</v>
      </c>
      <c r="G4" s="22"/>
      <c r="H4" s="22"/>
    </row>
    <row r="5" spans="1:10" ht="27" customHeight="1" x14ac:dyDescent="0.25">
      <c r="B5" s="25" t="s">
        <v>2</v>
      </c>
      <c r="C5" s="40" t="s">
        <v>34</v>
      </c>
      <c r="D5" s="41"/>
      <c r="E5" s="21" t="s">
        <v>11</v>
      </c>
      <c r="F5" s="26" t="s">
        <v>25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26</v>
      </c>
      <c r="G6" s="22"/>
      <c r="H6" s="22"/>
    </row>
    <row r="7" spans="1:10" ht="21" customHeight="1" x14ac:dyDescent="0.25">
      <c r="B7" s="21" t="s">
        <v>3</v>
      </c>
      <c r="C7" s="42">
        <v>2015</v>
      </c>
      <c r="D7" s="41"/>
      <c r="E7" s="21" t="s">
        <v>19</v>
      </c>
      <c r="F7" s="22" t="s">
        <v>27</v>
      </c>
      <c r="G7" s="22" t="s">
        <v>28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5"/>
      <c r="B9" s="56" t="s">
        <v>49</v>
      </c>
      <c r="C9" s="57"/>
      <c r="D9" s="57"/>
      <c r="E9" s="57"/>
      <c r="F9" s="21"/>
      <c r="G9" s="21"/>
      <c r="H9" s="21"/>
      <c r="I9" s="21"/>
      <c r="J9" s="21"/>
    </row>
    <row r="10" spans="1:10" ht="20.25" customHeight="1" x14ac:dyDescent="0.25">
      <c r="A10" s="57"/>
      <c r="B10" s="57" t="s">
        <v>50</v>
      </c>
      <c r="C10" s="58"/>
      <c r="D10" s="58"/>
      <c r="E10" s="58"/>
    </row>
    <row r="11" spans="1:10" ht="16.5" customHeight="1" thickBot="1" x14ac:dyDescent="0.3">
      <c r="D11" s="77" t="s">
        <v>6</v>
      </c>
      <c r="E11" s="77"/>
      <c r="F11" s="77"/>
      <c r="G11" s="77"/>
    </row>
    <row r="12" spans="1:10" ht="18.75" customHeight="1" thickBot="1" x14ac:dyDescent="0.3">
      <c r="A12" s="1" t="s">
        <v>4</v>
      </c>
      <c r="B12" s="17" t="s">
        <v>53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27" customHeight="1" x14ac:dyDescent="0.25">
      <c r="A13" s="3"/>
      <c r="B13" s="6">
        <v>215</v>
      </c>
      <c r="C13" s="3" t="s">
        <v>29</v>
      </c>
      <c r="D13" s="10">
        <v>10360</v>
      </c>
      <c r="E13" s="10">
        <v>10360</v>
      </c>
      <c r="F13" s="10">
        <f>9460+900</f>
        <v>10360</v>
      </c>
      <c r="G13" s="10">
        <f>F13</f>
        <v>10360</v>
      </c>
      <c r="H13" s="6"/>
    </row>
    <row r="14" spans="1:10" ht="27" customHeight="1" x14ac:dyDescent="0.25">
      <c r="A14" s="43"/>
      <c r="B14" s="64">
        <v>217</v>
      </c>
      <c r="C14" s="43" t="s">
        <v>29</v>
      </c>
      <c r="D14" s="65">
        <v>129384</v>
      </c>
      <c r="E14" s="65">
        <v>129384</v>
      </c>
      <c r="F14" s="65">
        <f>52480+76904</f>
        <v>129384</v>
      </c>
      <c r="G14" s="65">
        <f>F14</f>
        <v>129384</v>
      </c>
      <c r="H14" s="64"/>
    </row>
    <row r="15" spans="1:10" ht="27" customHeight="1" x14ac:dyDescent="0.25">
      <c r="A15" s="43"/>
      <c r="B15" s="64">
        <v>291</v>
      </c>
      <c r="C15" s="43" t="s">
        <v>29</v>
      </c>
      <c r="D15" s="80">
        <v>42244.39</v>
      </c>
      <c r="E15" s="80">
        <v>42244.39</v>
      </c>
      <c r="F15" s="80">
        <f>0+42244.39</f>
        <v>42244.39</v>
      </c>
      <c r="G15" s="65">
        <f t="shared" ref="G15:G28" si="0">F15</f>
        <v>42244.39</v>
      </c>
      <c r="H15" s="64"/>
    </row>
    <row r="16" spans="1:10" ht="27" customHeight="1" x14ac:dyDescent="0.25">
      <c r="A16" s="43"/>
      <c r="B16" s="64">
        <v>294</v>
      </c>
      <c r="C16" s="43" t="s">
        <v>29</v>
      </c>
      <c r="D16" s="80">
        <v>48557.599999999999</v>
      </c>
      <c r="E16" s="80">
        <v>48557.599999999999</v>
      </c>
      <c r="F16" s="80">
        <f>0+48557.6</f>
        <v>48557.599999999999</v>
      </c>
      <c r="G16" s="65">
        <f t="shared" si="0"/>
        <v>48557.599999999999</v>
      </c>
      <c r="H16" s="64"/>
    </row>
    <row r="17" spans="1:9" ht="27" customHeight="1" x14ac:dyDescent="0.25">
      <c r="A17" s="43"/>
      <c r="B17" s="64">
        <v>319</v>
      </c>
      <c r="C17" s="43" t="s">
        <v>29</v>
      </c>
      <c r="D17" s="65">
        <v>110000</v>
      </c>
      <c r="E17" s="65">
        <v>110000</v>
      </c>
      <c r="F17" s="65">
        <v>110000</v>
      </c>
      <c r="G17" s="65">
        <f t="shared" si="0"/>
        <v>110000</v>
      </c>
      <c r="H17" s="64"/>
    </row>
    <row r="18" spans="1:9" ht="27" customHeight="1" x14ac:dyDescent="0.25">
      <c r="A18" s="43"/>
      <c r="B18" s="64">
        <v>327</v>
      </c>
      <c r="C18" s="43" t="s">
        <v>29</v>
      </c>
      <c r="D18" s="65">
        <f>0+35700</f>
        <v>35700</v>
      </c>
      <c r="E18" s="65">
        <f>0+35700</f>
        <v>35700</v>
      </c>
      <c r="F18" s="65">
        <v>35700</v>
      </c>
      <c r="G18" s="65">
        <f t="shared" si="0"/>
        <v>35700</v>
      </c>
      <c r="H18" s="64"/>
    </row>
    <row r="19" spans="1:9" ht="27" customHeight="1" x14ac:dyDescent="0.25">
      <c r="A19" s="43"/>
      <c r="B19" s="64">
        <v>331</v>
      </c>
      <c r="C19" s="43" t="s">
        <v>29</v>
      </c>
      <c r="D19" s="65">
        <f>0+80000</f>
        <v>80000</v>
      </c>
      <c r="E19" s="65">
        <f>0+80000</f>
        <v>80000</v>
      </c>
      <c r="F19" s="65">
        <v>80000</v>
      </c>
      <c r="G19" s="65">
        <f t="shared" si="0"/>
        <v>80000</v>
      </c>
      <c r="H19" s="64"/>
    </row>
    <row r="20" spans="1:9" ht="27" customHeight="1" x14ac:dyDescent="0.25">
      <c r="A20" s="43"/>
      <c r="B20" s="64">
        <v>333</v>
      </c>
      <c r="C20" s="43" t="s">
        <v>29</v>
      </c>
      <c r="D20" s="65">
        <f>266121.58-80000-35700</f>
        <v>150421.58000000002</v>
      </c>
      <c r="E20" s="65">
        <f>266121.58-80000-35700</f>
        <v>150421.58000000002</v>
      </c>
      <c r="F20" s="65">
        <v>100000</v>
      </c>
      <c r="G20" s="65">
        <f t="shared" si="0"/>
        <v>100000</v>
      </c>
      <c r="H20" s="64"/>
    </row>
    <row r="21" spans="1:9" ht="27" customHeight="1" x14ac:dyDescent="0.25">
      <c r="A21" s="43"/>
      <c r="B21" s="64">
        <v>334</v>
      </c>
      <c r="C21" s="43" t="s">
        <v>29</v>
      </c>
      <c r="D21" s="65">
        <v>1029989.02</v>
      </c>
      <c r="E21" s="65">
        <v>1029989.02</v>
      </c>
      <c r="F21" s="65">
        <f>787044.58+236494.84</f>
        <v>1023539.4199999999</v>
      </c>
      <c r="G21" s="65">
        <f t="shared" si="0"/>
        <v>1023539.4199999999</v>
      </c>
      <c r="H21" s="64"/>
    </row>
    <row r="22" spans="1:9" ht="27" customHeight="1" x14ac:dyDescent="0.25">
      <c r="A22" s="43"/>
      <c r="B22" s="64">
        <v>361</v>
      </c>
      <c r="C22" s="43" t="s">
        <v>29</v>
      </c>
      <c r="D22" s="65">
        <v>50000</v>
      </c>
      <c r="E22" s="65">
        <v>50000</v>
      </c>
      <c r="F22" s="65">
        <f>0+12000.01</f>
        <v>12000.01</v>
      </c>
      <c r="G22" s="65">
        <f t="shared" si="0"/>
        <v>12000.01</v>
      </c>
      <c r="H22" s="64"/>
    </row>
    <row r="23" spans="1:9" ht="27" customHeight="1" x14ac:dyDescent="0.25">
      <c r="A23" s="43"/>
      <c r="B23" s="64">
        <v>371</v>
      </c>
      <c r="C23" s="43" t="s">
        <v>29</v>
      </c>
      <c r="D23" s="65">
        <v>345000</v>
      </c>
      <c r="E23" s="65">
        <v>345000</v>
      </c>
      <c r="F23" s="65">
        <f>65073+54096.25</f>
        <v>119169.25</v>
      </c>
      <c r="G23" s="65">
        <f t="shared" si="0"/>
        <v>119169.25</v>
      </c>
      <c r="H23" s="64"/>
    </row>
    <row r="24" spans="1:9" ht="27" customHeight="1" x14ac:dyDescent="0.25">
      <c r="A24" s="43"/>
      <c r="B24" s="64">
        <v>372</v>
      </c>
      <c r="C24" s="43" t="s">
        <v>29</v>
      </c>
      <c r="D24" s="65">
        <v>4375</v>
      </c>
      <c r="E24" s="65">
        <v>4375</v>
      </c>
      <c r="F24" s="65">
        <v>4375</v>
      </c>
      <c r="G24" s="65">
        <f t="shared" si="0"/>
        <v>4375</v>
      </c>
      <c r="H24" s="64"/>
    </row>
    <row r="25" spans="1:9" ht="27" customHeight="1" thickBot="1" x14ac:dyDescent="0.3">
      <c r="A25" s="4"/>
      <c r="B25" s="7">
        <v>375</v>
      </c>
      <c r="C25" s="43" t="s">
        <v>29</v>
      </c>
      <c r="D25" s="11">
        <v>322984.09999999998</v>
      </c>
      <c r="E25" s="11">
        <v>322984.09999999998</v>
      </c>
      <c r="F25" s="11">
        <f>22302.46+48324.61</f>
        <v>70627.070000000007</v>
      </c>
      <c r="G25" s="65">
        <f t="shared" si="0"/>
        <v>70627.070000000007</v>
      </c>
      <c r="H25" s="5"/>
    </row>
    <row r="26" spans="1:9" ht="27" customHeight="1" x14ac:dyDescent="0.25">
      <c r="A26" s="3"/>
      <c r="B26" s="7">
        <v>376</v>
      </c>
      <c r="C26" s="43" t="s">
        <v>29</v>
      </c>
      <c r="D26" s="11">
        <v>305010.98</v>
      </c>
      <c r="E26" s="11">
        <v>305010.98</v>
      </c>
      <c r="F26" s="11">
        <f>0+39657.12</f>
        <v>39657.120000000003</v>
      </c>
      <c r="G26" s="65">
        <f t="shared" si="0"/>
        <v>39657.120000000003</v>
      </c>
      <c r="H26" s="5"/>
    </row>
    <row r="27" spans="1:9" ht="27" customHeight="1" thickBot="1" x14ac:dyDescent="0.3">
      <c r="A27" s="4"/>
      <c r="B27" s="7">
        <v>378</v>
      </c>
      <c r="C27" s="43" t="s">
        <v>29</v>
      </c>
      <c r="D27" s="11">
        <v>32640.9</v>
      </c>
      <c r="E27" s="11">
        <v>32640.9</v>
      </c>
      <c r="F27" s="11">
        <v>32640.9</v>
      </c>
      <c r="G27" s="65">
        <f t="shared" si="0"/>
        <v>32640.9</v>
      </c>
      <c r="H27" s="5"/>
    </row>
    <row r="28" spans="1:9" ht="27" customHeight="1" thickBot="1" x14ac:dyDescent="0.3">
      <c r="A28" s="3"/>
      <c r="B28" s="7">
        <v>383</v>
      </c>
      <c r="C28" s="43" t="s">
        <v>29</v>
      </c>
      <c r="D28" s="14">
        <v>27000</v>
      </c>
      <c r="E28" s="14">
        <v>27000</v>
      </c>
      <c r="F28" s="14">
        <v>0</v>
      </c>
      <c r="G28" s="65">
        <f t="shared" si="0"/>
        <v>0</v>
      </c>
      <c r="H28" s="5"/>
    </row>
    <row r="29" spans="1:9" ht="27" customHeight="1" thickBot="1" x14ac:dyDescent="0.3">
      <c r="C29" s="19" t="s">
        <v>0</v>
      </c>
      <c r="D29" s="29">
        <f>SUM(D13:D28)</f>
        <v>2723667.57</v>
      </c>
      <c r="E29" s="29">
        <f>SUM(E13:E28)</f>
        <v>2723667.57</v>
      </c>
      <c r="F29" s="29">
        <f>SUM(F13:F28)</f>
        <v>1858254.76</v>
      </c>
      <c r="G29" s="29">
        <f>SUM(G13:G28)</f>
        <v>1858254.76</v>
      </c>
    </row>
    <row r="30" spans="1:9" ht="21.75" customHeight="1" x14ac:dyDescent="0.25">
      <c r="A30" s="30" t="s">
        <v>51</v>
      </c>
      <c r="E30" s="18"/>
      <c r="F30" s="31"/>
      <c r="G30" s="31"/>
      <c r="H30" s="31"/>
      <c r="I30" s="31"/>
    </row>
    <row r="31" spans="1:9" ht="21.75" customHeight="1" x14ac:dyDescent="0.25">
      <c r="A31" s="30"/>
      <c r="E31" s="18"/>
      <c r="F31" s="31"/>
      <c r="G31" s="31"/>
      <c r="H31" s="31"/>
      <c r="I31" s="31"/>
    </row>
    <row r="32" spans="1:9" ht="24" customHeight="1" x14ac:dyDescent="0.25">
      <c r="B32" s="32"/>
      <c r="C32" s="32"/>
      <c r="H32" s="32"/>
      <c r="I32" s="32"/>
    </row>
    <row r="33" spans="2:9" ht="12.75" customHeight="1" x14ac:dyDescent="0.25">
      <c r="B33" s="78" t="s">
        <v>20</v>
      </c>
      <c r="C33" s="78"/>
      <c r="E33" s="72" t="s">
        <v>21</v>
      </c>
      <c r="F33" s="72"/>
      <c r="G33" s="33"/>
      <c r="H33" s="50" t="s">
        <v>40</v>
      </c>
      <c r="I33" s="34"/>
    </row>
    <row r="34" spans="2:9" ht="24" customHeight="1" x14ac:dyDescent="0.25">
      <c r="B34" s="71" t="s">
        <v>30</v>
      </c>
      <c r="C34" s="71"/>
      <c r="E34" s="71" t="s">
        <v>32</v>
      </c>
      <c r="F34" s="71"/>
      <c r="G34" s="48"/>
      <c r="H34" s="49" t="s">
        <v>41</v>
      </c>
      <c r="I34" s="21"/>
    </row>
    <row r="35" spans="2:9" x14ac:dyDescent="0.25">
      <c r="B35" s="71" t="s">
        <v>31</v>
      </c>
      <c r="C35" s="71"/>
      <c r="E35" s="71" t="s">
        <v>33</v>
      </c>
      <c r="F35" s="71"/>
      <c r="H35" s="49" t="s">
        <v>42</v>
      </c>
      <c r="I35" s="21"/>
    </row>
    <row r="36" spans="2:9" ht="21.75" customHeight="1" x14ac:dyDescent="0.25">
      <c r="H36" s="32"/>
    </row>
    <row r="37" spans="2:9" ht="24" customHeight="1" x14ac:dyDescent="0.25">
      <c r="B37" s="30"/>
    </row>
  </sheetData>
  <mergeCells count="8">
    <mergeCell ref="B35:C35"/>
    <mergeCell ref="E35:F35"/>
    <mergeCell ref="A1:H1"/>
    <mergeCell ref="D11:G11"/>
    <mergeCell ref="B33:C33"/>
    <mergeCell ref="E33:F33"/>
    <mergeCell ref="B34:C34"/>
    <mergeCell ref="E34:F34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5"/>
  <sheetViews>
    <sheetView zoomScale="80" zoomScaleNormal="80" workbookViewId="0">
      <selection activeCell="G7" sqref="G7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73" t="s">
        <v>52</v>
      </c>
      <c r="B1" s="75"/>
      <c r="C1" s="75"/>
      <c r="D1" s="75"/>
      <c r="E1" s="75"/>
      <c r="F1" s="75"/>
      <c r="G1" s="75"/>
      <c r="H1" s="75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23</v>
      </c>
      <c r="E3" s="21" t="s">
        <v>48</v>
      </c>
      <c r="F3" s="32"/>
      <c r="G3" s="32"/>
      <c r="H3" s="32"/>
    </row>
    <row r="4" spans="1:10" ht="26.25" customHeight="1" x14ac:dyDescent="0.25">
      <c r="B4" s="21" t="s">
        <v>10</v>
      </c>
      <c r="C4" s="24" t="s">
        <v>22</v>
      </c>
      <c r="E4" s="21" t="s">
        <v>8</v>
      </c>
      <c r="F4" s="23" t="s">
        <v>24</v>
      </c>
      <c r="G4" s="22"/>
      <c r="H4" s="22"/>
    </row>
    <row r="5" spans="1:10" ht="27" customHeight="1" x14ac:dyDescent="0.25">
      <c r="B5" s="25" t="s">
        <v>2</v>
      </c>
      <c r="C5" s="40" t="s">
        <v>45</v>
      </c>
      <c r="D5" s="41"/>
      <c r="E5" s="21" t="s">
        <v>11</v>
      </c>
      <c r="F5" s="26" t="s">
        <v>25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26</v>
      </c>
      <c r="G6" s="22"/>
      <c r="H6" s="22"/>
    </row>
    <row r="7" spans="1:10" ht="21" customHeight="1" x14ac:dyDescent="0.25">
      <c r="B7" s="21" t="s">
        <v>3</v>
      </c>
      <c r="C7" s="42">
        <v>2016</v>
      </c>
      <c r="D7" s="41"/>
      <c r="E7" s="21" t="s">
        <v>19</v>
      </c>
      <c r="F7" s="22" t="s">
        <v>27</v>
      </c>
      <c r="G7" s="22" t="s">
        <v>28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5"/>
      <c r="B9" s="56" t="s">
        <v>49</v>
      </c>
      <c r="C9" s="57"/>
      <c r="D9" s="57"/>
      <c r="E9" s="57"/>
      <c r="F9" s="21"/>
      <c r="G9" s="21"/>
      <c r="H9" s="21"/>
      <c r="I9" s="21"/>
      <c r="J9" s="21"/>
    </row>
    <row r="10" spans="1:10" ht="20.25" customHeight="1" x14ac:dyDescent="0.25">
      <c r="A10" s="57"/>
      <c r="B10" s="57" t="s">
        <v>50</v>
      </c>
      <c r="C10" s="58"/>
      <c r="D10" s="58"/>
      <c r="E10" s="58"/>
    </row>
    <row r="11" spans="1:10" ht="16.5" customHeight="1" thickBot="1" x14ac:dyDescent="0.3">
      <c r="D11" s="77" t="s">
        <v>6</v>
      </c>
      <c r="E11" s="77"/>
      <c r="F11" s="77"/>
      <c r="G11" s="77"/>
    </row>
    <row r="12" spans="1:10" ht="18.75" customHeight="1" thickBot="1" x14ac:dyDescent="0.3">
      <c r="A12" s="1" t="s">
        <v>4</v>
      </c>
      <c r="B12" s="17" t="s">
        <v>53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30" customHeight="1" x14ac:dyDescent="0.25">
      <c r="A13" s="3">
        <v>1</v>
      </c>
      <c r="B13" s="62">
        <v>442</v>
      </c>
      <c r="C13" s="3" t="s">
        <v>29</v>
      </c>
      <c r="D13" s="10">
        <v>1104564</v>
      </c>
      <c r="E13" s="10">
        <v>1104564</v>
      </c>
      <c r="F13" s="10">
        <v>0</v>
      </c>
      <c r="G13" s="10">
        <v>0</v>
      </c>
      <c r="H13" s="6" t="s">
        <v>55</v>
      </c>
    </row>
    <row r="14" spans="1:10" ht="22.5" customHeight="1" thickBot="1" x14ac:dyDescent="0.3">
      <c r="A14" s="4"/>
      <c r="B14" s="9"/>
      <c r="C14" s="4"/>
      <c r="D14" s="11"/>
      <c r="E14" s="11"/>
      <c r="F14" s="11"/>
      <c r="G14" s="11"/>
      <c r="H14" s="5"/>
    </row>
    <row r="15" spans="1:10" ht="22.5" customHeight="1" x14ac:dyDescent="0.25">
      <c r="A15" s="3"/>
      <c r="B15" s="9"/>
      <c r="C15" s="4"/>
      <c r="D15" s="11"/>
      <c r="E15" s="11"/>
      <c r="F15" s="11"/>
      <c r="G15" s="11"/>
      <c r="H15" s="5"/>
    </row>
    <row r="16" spans="1:10" ht="22.5" customHeight="1" x14ac:dyDescent="0.25">
      <c r="A16" s="43"/>
      <c r="B16" s="9"/>
      <c r="C16" s="4"/>
      <c r="D16" s="11"/>
      <c r="E16" s="11"/>
      <c r="F16" s="11"/>
      <c r="G16" s="11"/>
      <c r="H16" s="5"/>
    </row>
    <row r="17" spans="1:9" ht="22.5" customHeight="1" x14ac:dyDescent="0.25">
      <c r="A17" s="43"/>
      <c r="B17" s="9"/>
      <c r="C17" s="4"/>
      <c r="D17" s="11"/>
      <c r="E17" s="11"/>
      <c r="F17" s="11"/>
      <c r="G17" s="11"/>
      <c r="H17" s="5"/>
    </row>
    <row r="18" spans="1:9" ht="22.5" customHeight="1" x14ac:dyDescent="0.25">
      <c r="A18" s="43"/>
      <c r="B18" s="9"/>
      <c r="C18" s="4"/>
      <c r="D18" s="11"/>
      <c r="E18" s="11"/>
      <c r="F18" s="11"/>
      <c r="G18" s="11"/>
      <c r="H18" s="5"/>
    </row>
    <row r="19" spans="1:9" ht="22.5" customHeight="1" x14ac:dyDescent="0.25">
      <c r="A19" s="43"/>
      <c r="B19" s="9"/>
      <c r="C19" s="4"/>
      <c r="D19" s="11"/>
      <c r="E19" s="11"/>
      <c r="F19" s="11"/>
      <c r="G19" s="11"/>
      <c r="H19" s="5"/>
    </row>
    <row r="20" spans="1:9" ht="22.5" customHeight="1" thickBot="1" x14ac:dyDescent="0.3">
      <c r="A20" s="4"/>
      <c r="B20" s="9"/>
      <c r="C20" s="4"/>
      <c r="D20" s="11"/>
      <c r="E20" s="11"/>
      <c r="F20" s="11"/>
      <c r="G20" s="11"/>
      <c r="H20" s="5"/>
    </row>
    <row r="21" spans="1:9" ht="22.5" customHeight="1" x14ac:dyDescent="0.25">
      <c r="A21" s="3"/>
      <c r="B21" s="63"/>
      <c r="C21" s="4"/>
      <c r="D21" s="11"/>
      <c r="E21" s="14"/>
      <c r="F21" s="14"/>
      <c r="G21" s="14"/>
      <c r="H21" s="15"/>
    </row>
    <row r="22" spans="1:9" ht="22.5" customHeight="1" thickBot="1" x14ac:dyDescent="0.3">
      <c r="A22" s="4"/>
      <c r="B22" s="63"/>
      <c r="C22" s="4"/>
      <c r="D22" s="11"/>
      <c r="E22" s="14"/>
      <c r="F22" s="14"/>
      <c r="G22" s="14"/>
      <c r="H22" s="15"/>
    </row>
    <row r="23" spans="1:9" ht="22.5" customHeight="1" x14ac:dyDescent="0.25">
      <c r="A23" s="3"/>
      <c r="B23" s="63"/>
      <c r="C23" s="4"/>
      <c r="D23" s="11"/>
      <c r="E23" s="14"/>
      <c r="F23" s="14"/>
      <c r="G23" s="14"/>
      <c r="H23" s="15"/>
    </row>
    <row r="24" spans="1:9" ht="22.5" customHeight="1" thickBot="1" x14ac:dyDescent="0.3">
      <c r="A24" s="4"/>
      <c r="B24" s="63"/>
      <c r="C24" s="4"/>
      <c r="D24" s="11"/>
      <c r="E24" s="14"/>
      <c r="F24" s="14"/>
      <c r="G24" s="14"/>
      <c r="H24" s="15"/>
    </row>
    <row r="25" spans="1:9" ht="22.5" customHeight="1" x14ac:dyDescent="0.25">
      <c r="A25" s="3"/>
      <c r="B25" s="63"/>
      <c r="C25" s="4"/>
      <c r="D25" s="11"/>
      <c r="E25" s="14"/>
      <c r="F25" s="14"/>
      <c r="G25" s="14"/>
      <c r="H25" s="15"/>
    </row>
    <row r="26" spans="1:9" ht="22.5" customHeight="1" thickBot="1" x14ac:dyDescent="0.3">
      <c r="A26" s="4"/>
      <c r="B26" s="8"/>
      <c r="C26" s="9"/>
      <c r="D26" s="12"/>
      <c r="E26" s="12"/>
      <c r="F26" s="12"/>
      <c r="G26" s="12"/>
      <c r="H26" s="8"/>
    </row>
    <row r="27" spans="1:9" ht="27" customHeight="1" thickBot="1" x14ac:dyDescent="0.3">
      <c r="C27" s="19" t="s">
        <v>0</v>
      </c>
      <c r="D27" s="29">
        <f>SUM(D13:D26)</f>
        <v>1104564</v>
      </c>
      <c r="E27" s="29">
        <f t="shared" ref="E27:G27" si="0">SUM(E13:E26)</f>
        <v>1104564</v>
      </c>
      <c r="F27" s="29">
        <f t="shared" si="0"/>
        <v>0</v>
      </c>
      <c r="G27" s="29">
        <f t="shared" si="0"/>
        <v>0</v>
      </c>
    </row>
    <row r="28" spans="1:9" ht="21.75" customHeight="1" x14ac:dyDescent="0.25">
      <c r="A28" s="30" t="s">
        <v>51</v>
      </c>
      <c r="E28" s="18"/>
      <c r="F28" s="31"/>
      <c r="G28" s="31"/>
      <c r="H28" s="31"/>
      <c r="I28" s="31"/>
    </row>
    <row r="29" spans="1:9" ht="21.75" customHeight="1" x14ac:dyDescent="0.25">
      <c r="A29" s="30"/>
      <c r="E29" s="18"/>
      <c r="F29" s="31"/>
      <c r="G29" s="31"/>
      <c r="H29" s="31"/>
      <c r="I29" s="31"/>
    </row>
    <row r="30" spans="1:9" ht="24" customHeight="1" x14ac:dyDescent="0.25">
      <c r="B30" s="32"/>
      <c r="C30" s="32"/>
      <c r="H30" s="32"/>
      <c r="I30" s="32"/>
    </row>
    <row r="31" spans="1:9" ht="12.75" customHeight="1" x14ac:dyDescent="0.25">
      <c r="B31" s="78" t="s">
        <v>20</v>
      </c>
      <c r="C31" s="78"/>
      <c r="E31" s="72" t="s">
        <v>21</v>
      </c>
      <c r="F31" s="72"/>
      <c r="G31" s="61"/>
      <c r="H31" s="59" t="s">
        <v>40</v>
      </c>
      <c r="I31" s="34"/>
    </row>
    <row r="32" spans="1:9" ht="24" customHeight="1" x14ac:dyDescent="0.25">
      <c r="B32" s="71" t="s">
        <v>30</v>
      </c>
      <c r="C32" s="71"/>
      <c r="E32" s="71" t="s">
        <v>32</v>
      </c>
      <c r="F32" s="71"/>
      <c r="G32" s="60"/>
      <c r="H32" s="60" t="s">
        <v>41</v>
      </c>
      <c r="I32" s="21"/>
    </row>
    <row r="33" spans="2:8" x14ac:dyDescent="0.25">
      <c r="B33" s="71" t="s">
        <v>31</v>
      </c>
      <c r="C33" s="71"/>
      <c r="E33" s="71" t="s">
        <v>33</v>
      </c>
      <c r="F33" s="71"/>
      <c r="H33" s="60" t="s">
        <v>42</v>
      </c>
    </row>
    <row r="34" spans="2:8" ht="21.75" customHeight="1" x14ac:dyDescent="0.25">
      <c r="H34" s="32"/>
    </row>
    <row r="35" spans="2:8" ht="24" customHeight="1" x14ac:dyDescent="0.25">
      <c r="B35" s="30"/>
    </row>
  </sheetData>
  <mergeCells count="8">
    <mergeCell ref="B33:C33"/>
    <mergeCell ref="E33:F33"/>
    <mergeCell ref="A1:H1"/>
    <mergeCell ref="D11:G11"/>
    <mergeCell ref="B31:C31"/>
    <mergeCell ref="E31:F31"/>
    <mergeCell ref="B32:C32"/>
    <mergeCell ref="E32:F32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GESTION PRODEP 2015</vt:lpstr>
      <vt:lpstr>GESTION PROFOCIE 2015</vt:lpstr>
      <vt:lpstr>AVANCE FINANCIERO-PPTO 2016 1</vt:lpstr>
      <vt:lpstr>AVANCE FINANCIERO-PRODEP 2015</vt:lpstr>
      <vt:lpstr>AVANCE FINANCIERO-Profocie 2015</vt:lpstr>
      <vt:lpstr>AVANCE FINANCIERO-PRODEP 2016</vt:lpstr>
      <vt:lpstr>'AVANCE FINANCIERO-PPTO 2016 1'!Área_de_impresión</vt:lpstr>
      <vt:lpstr>'AVANCE FINANCIERO-PRODEP 2015'!Área_de_impresión</vt:lpstr>
      <vt:lpstr>'AVANCE FINANCIERO-PRODEP 2016'!Área_de_impresión</vt:lpstr>
      <vt:lpstr>'AVANCE FINANCIERO-Profocie 2015'!Área_de_impresión</vt:lpstr>
      <vt:lpstr>'GESTION PRODEP 2015'!Área_de_impresión</vt:lpstr>
      <vt:lpstr>'GESTION PROFOCIE 2015'!Área_de_impresión</vt:lpstr>
    </vt:vector>
  </TitlesOfParts>
  <Company>Gobierno Del Estado de Hidalgo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Usuario</cp:lastModifiedBy>
  <cp:lastPrinted>2016-10-10T21:47:08Z</cp:lastPrinted>
  <dcterms:created xsi:type="dcterms:W3CDTF">2013-01-22T16:37:05Z</dcterms:created>
  <dcterms:modified xsi:type="dcterms:W3CDTF">2016-10-10T22:17:22Z</dcterms:modified>
</cp:coreProperties>
</file>